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 tabRatio="843"/>
  </bookViews>
  <sheets>
    <sheet name="РЕЙТИНГ КАФ ТА ФАК" sheetId="14" r:id="rId1"/>
    <sheet name="РЕЙТИНГ ПОРІВНЯЛЬНИЙ" sheetId="20" r:id="rId2"/>
    <sheet name="2.1. Інд. ефект.видавн. діял." sheetId="1" r:id="rId3"/>
    <sheet name="2.2. Інд.якості НПП" sheetId="2" r:id="rId4"/>
    <sheet name="2.3.Якість осв пр" sheetId="15" r:id="rId5"/>
    <sheet name="2.3.1 І як.освіт.проц. " sheetId="3" r:id="rId6"/>
    <sheet name="2.3.2 І д.з." sheetId="10" r:id="rId7"/>
    <sheet name="2.3.3. І студ." sheetId="11" r:id="rId8"/>
    <sheet name="2.3.4. І п.л." sheetId="12" r:id="rId9"/>
    <sheet name="2.3.5. І я.п.ф." sheetId="13" r:id="rId10"/>
    <sheet name="2.4. І як.наукової роботи" sheetId="4" r:id="rId11"/>
    <sheet name="2.5. І. між.ак." sheetId="5" r:id="rId12"/>
    <sheet name="2.6.-2.6.1. І фін.активність" sheetId="6" r:id="rId13"/>
    <sheet name="2.6.2. І фін наук діяльності" sheetId="7" r:id="rId14"/>
    <sheet name="2.7. І вебометричних показн." sheetId="8" r:id="rId15"/>
    <sheet name="2.8. І к-м.спорт роб." sheetId="9" r:id="rId16"/>
  </sheets>
  <definedNames>
    <definedName name="_GoBack" localSheetId="14">'2.7. І вебометричних показн.'!$I$2</definedName>
    <definedName name="_xlnm.Print_Area" localSheetId="5">'2.3.1 І як.освіт.проц. '!$A$1:$E$34</definedName>
    <definedName name="_xlnm.Print_Area" localSheetId="6">'2.3.2 І д.з.'!$A$1:$I$34</definedName>
    <definedName name="_xlnm.Print_Area" localSheetId="7">'2.3.3. І студ.'!$A$1:$E$36</definedName>
    <definedName name="_xlnm.Print_Area" localSheetId="8">'2.3.4. І п.л.'!$A$1:$F$35</definedName>
    <definedName name="_xlnm.Print_Area" localSheetId="0">'РЕЙТИНГ КАФ ТА ФАК'!$A$1:$L$44</definedName>
    <definedName name="_xlnm.Print_Area" localSheetId="1">'РЕЙТИНГ ПОРІВНЯЛЬНИЙ'!$A$1:$K$44</definedName>
  </definedNames>
  <calcPr calcId="124519"/>
</workbook>
</file>

<file path=xl/calcChain.xml><?xml version="1.0" encoding="utf-8"?>
<calcChain xmlns="http://schemas.openxmlformats.org/spreadsheetml/2006/main">
  <c r="K38" i="20"/>
  <c r="K37"/>
  <c r="K39"/>
  <c r="K36"/>
  <c r="J3"/>
  <c r="J5"/>
  <c r="J6"/>
  <c r="J18"/>
  <c r="J11"/>
  <c r="J7"/>
  <c r="J14"/>
  <c r="J10"/>
  <c r="J9"/>
  <c r="J17"/>
  <c r="J8"/>
  <c r="J15"/>
  <c r="J12"/>
  <c r="J25"/>
  <c r="J13"/>
  <c r="J22"/>
  <c r="J19"/>
  <c r="J20"/>
  <c r="J23"/>
  <c r="J31"/>
  <c r="J24"/>
  <c r="J16"/>
  <c r="J21"/>
  <c r="J32"/>
  <c r="J29"/>
  <c r="J26"/>
  <c r="J27"/>
  <c r="J28"/>
  <c r="J30"/>
  <c r="J33"/>
  <c r="J4"/>
  <c r="C15" i="7"/>
  <c r="C14"/>
  <c r="C13"/>
  <c r="C5"/>
  <c r="C10"/>
  <c r="D8" s="1"/>
  <c r="E8" s="1"/>
  <c r="K4" i="14"/>
  <c r="K5"/>
  <c r="K6"/>
  <c r="K7"/>
  <c r="K8"/>
  <c r="K9"/>
  <c r="K10"/>
  <c r="K11"/>
  <c r="K14"/>
  <c r="K13"/>
  <c r="K12"/>
  <c r="K15"/>
  <c r="K16"/>
  <c r="K17"/>
  <c r="K18"/>
  <c r="K24"/>
  <c r="K19"/>
  <c r="K20"/>
  <c r="K21"/>
  <c r="K22"/>
  <c r="K23"/>
  <c r="K25"/>
  <c r="K26"/>
  <c r="K27"/>
  <c r="K28"/>
  <c r="K30"/>
  <c r="K29"/>
  <c r="K32"/>
  <c r="K31"/>
  <c r="K33"/>
  <c r="K3"/>
  <c r="L38"/>
  <c r="L39"/>
  <c r="L37"/>
  <c r="L36"/>
  <c r="D25" i="3"/>
  <c r="D26"/>
  <c r="C4" i="12"/>
  <c r="C12"/>
  <c r="C4" i="11"/>
  <c r="C19"/>
  <c r="C20" i="3"/>
  <c r="C25"/>
  <c r="E25" i="1"/>
  <c r="E26"/>
  <c r="E28"/>
  <c r="E27"/>
  <c r="E29"/>
  <c r="E30"/>
  <c r="E31"/>
  <c r="E32"/>
  <c r="E33"/>
  <c r="E24"/>
  <c r="E19"/>
  <c r="E22"/>
  <c r="E23"/>
  <c r="E21"/>
  <c r="E20"/>
  <c r="E18"/>
  <c r="E17"/>
  <c r="E16"/>
  <c r="E15"/>
  <c r="E14"/>
  <c r="E13"/>
  <c r="E12"/>
  <c r="E10"/>
  <c r="E5"/>
  <c r="E6"/>
  <c r="E7"/>
  <c r="E8"/>
  <c r="E9"/>
  <c r="E11"/>
  <c r="E4"/>
  <c r="E3"/>
  <c r="D13" i="12"/>
  <c r="D25"/>
  <c r="D24"/>
  <c r="D9" i="11"/>
  <c r="D24"/>
  <c r="D20"/>
  <c r="C6" i="3"/>
  <c r="C21"/>
  <c r="C3"/>
  <c r="C12"/>
  <c r="C14"/>
  <c r="D19" i="11"/>
  <c r="D4"/>
  <c r="D9" i="7" l="1"/>
  <c r="E9" s="1"/>
  <c r="D7"/>
  <c r="E7" s="1"/>
  <c r="D26" i="12"/>
  <c r="D23"/>
  <c r="D23" i="11"/>
  <c r="D26"/>
  <c r="D27" i="3" l="1"/>
  <c r="D3" i="7" l="1"/>
  <c r="E3" s="1"/>
  <c r="C34" i="5"/>
  <c r="D4" s="1"/>
  <c r="G34" i="2"/>
  <c r="G42"/>
  <c r="H42"/>
  <c r="I40" s="1"/>
  <c r="H34"/>
  <c r="I7" s="1"/>
  <c r="C41" i="6"/>
  <c r="K31" i="8"/>
  <c r="K40" i="4"/>
  <c r="I34"/>
  <c r="J33" s="1"/>
  <c r="K33" s="1"/>
  <c r="K18" i="8"/>
  <c r="K19"/>
  <c r="K10"/>
  <c r="K30"/>
  <c r="K5"/>
  <c r="K14"/>
  <c r="K20"/>
  <c r="K32"/>
  <c r="K24"/>
  <c r="K21"/>
  <c r="K17"/>
  <c r="K8"/>
  <c r="K28"/>
  <c r="K16"/>
  <c r="K27"/>
  <c r="K9"/>
  <c r="K26"/>
  <c r="K12"/>
  <c r="K25"/>
  <c r="K4"/>
  <c r="K6"/>
  <c r="K22"/>
  <c r="K15"/>
  <c r="K11"/>
  <c r="K33"/>
  <c r="K29"/>
  <c r="K13"/>
  <c r="K3"/>
  <c r="K23"/>
  <c r="K7"/>
  <c r="E7" i="9"/>
  <c r="F3" s="1"/>
  <c r="C7"/>
  <c r="D4" s="1"/>
  <c r="C43" i="5"/>
  <c r="E42" i="2"/>
  <c r="E34"/>
  <c r="F13" s="1"/>
  <c r="F35" i="13"/>
  <c r="F28"/>
  <c r="E3" i="3"/>
  <c r="E23"/>
  <c r="E12"/>
  <c r="I4" i="10"/>
  <c r="I3"/>
  <c r="I8"/>
  <c r="I5"/>
  <c r="I9"/>
  <c r="I6"/>
  <c r="I10"/>
  <c r="I7"/>
  <c r="I18"/>
  <c r="I12"/>
  <c r="I19"/>
  <c r="I21"/>
  <c r="I20"/>
  <c r="I22"/>
  <c r="I23"/>
  <c r="I24"/>
  <c r="I25"/>
  <c r="F13" i="12"/>
  <c r="E4" i="11"/>
  <c r="E7"/>
  <c r="F20" i="12"/>
  <c r="E28"/>
  <c r="E6" i="3"/>
  <c r="F12" i="12"/>
  <c r="C34" i="10"/>
  <c r="E34"/>
  <c r="E17" i="3"/>
  <c r="E25"/>
  <c r="E7"/>
  <c r="C35" i="13"/>
  <c r="C28"/>
  <c r="D7" s="1"/>
  <c r="G7" s="1"/>
  <c r="I15" i="10"/>
  <c r="I16"/>
  <c r="I17"/>
  <c r="I13"/>
  <c r="I14"/>
  <c r="I11"/>
  <c r="I26"/>
  <c r="G34"/>
  <c r="K39" i="8"/>
  <c r="K38"/>
  <c r="K40"/>
  <c r="K37"/>
  <c r="H30" i="15"/>
  <c r="H31"/>
  <c r="H29"/>
  <c r="H32"/>
  <c r="H14"/>
  <c r="H23"/>
  <c r="H5"/>
  <c r="H22"/>
  <c r="H15"/>
  <c r="H6"/>
  <c r="H9"/>
  <c r="H26"/>
  <c r="H19"/>
  <c r="H18"/>
  <c r="H12"/>
  <c r="H25"/>
  <c r="H7"/>
  <c r="H17"/>
  <c r="H4"/>
  <c r="H10"/>
  <c r="H13"/>
  <c r="H24"/>
  <c r="H20"/>
  <c r="H8"/>
  <c r="H16"/>
  <c r="H21"/>
  <c r="H11"/>
  <c r="H3"/>
  <c r="E35" i="13"/>
  <c r="G31"/>
  <c r="G34"/>
  <c r="G33"/>
  <c r="G32"/>
  <c r="F33" i="12"/>
  <c r="F34"/>
  <c r="F32"/>
  <c r="F31"/>
  <c r="F9"/>
  <c r="F22"/>
  <c r="F7"/>
  <c r="F15"/>
  <c r="F17"/>
  <c r="F27"/>
  <c r="F16"/>
  <c r="F19"/>
  <c r="F11"/>
  <c r="F5"/>
  <c r="F21"/>
  <c r="F6"/>
  <c r="F8"/>
  <c r="F18"/>
  <c r="F10"/>
  <c r="F14"/>
  <c r="F4"/>
  <c r="E32" i="11"/>
  <c r="E34"/>
  <c r="E31"/>
  <c r="E33"/>
  <c r="E16"/>
  <c r="E6"/>
  <c r="E10"/>
  <c r="E11"/>
  <c r="E26"/>
  <c r="E14"/>
  <c r="E9"/>
  <c r="E24"/>
  <c r="E22"/>
  <c r="E8"/>
  <c r="E21"/>
  <c r="E17"/>
  <c r="E20"/>
  <c r="E18"/>
  <c r="E12"/>
  <c r="E13"/>
  <c r="E27"/>
  <c r="E15"/>
  <c r="E25"/>
  <c r="E23"/>
  <c r="E35" i="12"/>
  <c r="D35"/>
  <c r="C35"/>
  <c r="E27" i="10"/>
  <c r="C27"/>
  <c r="E31" i="3"/>
  <c r="E30"/>
  <c r="E32"/>
  <c r="E33"/>
  <c r="E20"/>
  <c r="E15"/>
  <c r="E24"/>
  <c r="E10"/>
  <c r="E14"/>
  <c r="E19"/>
  <c r="E11"/>
  <c r="E9"/>
  <c r="E26"/>
  <c r="E5"/>
  <c r="E22"/>
  <c r="E16"/>
  <c r="E18"/>
  <c r="E13"/>
  <c r="D35" i="11"/>
  <c r="C35"/>
  <c r="D34" i="3"/>
  <c r="C34"/>
  <c r="F32" i="2"/>
  <c r="F21"/>
  <c r="F29"/>
  <c r="F25"/>
  <c r="E41" i="5"/>
  <c r="E40"/>
  <c r="D3" i="9"/>
  <c r="D6"/>
  <c r="K41" i="4"/>
  <c r="I41" i="2"/>
  <c r="E28" i="13"/>
  <c r="J9" i="4"/>
  <c r="K9" s="1"/>
  <c r="C17" i="7"/>
  <c r="D13" s="1"/>
  <c r="E13" s="1"/>
  <c r="C27" i="3"/>
  <c r="E8"/>
  <c r="K39" i="4"/>
  <c r="K38"/>
  <c r="E21" i="3"/>
  <c r="I10" i="2"/>
  <c r="I38"/>
  <c r="E4" i="3"/>
  <c r="G3" i="9"/>
  <c r="F12" i="2"/>
  <c r="F6"/>
  <c r="F24"/>
  <c r="I23"/>
  <c r="I20"/>
  <c r="F10"/>
  <c r="I15"/>
  <c r="I29"/>
  <c r="I14"/>
  <c r="I31"/>
  <c r="I5"/>
  <c r="I22"/>
  <c r="I11"/>
  <c r="E27" i="6" l="1"/>
  <c r="E25"/>
  <c r="E15"/>
  <c r="E9"/>
  <c r="E30"/>
  <c r="E4"/>
  <c r="E26"/>
  <c r="E14"/>
  <c r="E22"/>
  <c r="E5"/>
  <c r="E23"/>
  <c r="E17"/>
  <c r="E12"/>
  <c r="E21"/>
  <c r="E8"/>
  <c r="E3"/>
  <c r="E16"/>
  <c r="E29"/>
  <c r="E6"/>
  <c r="E19"/>
  <c r="E18"/>
  <c r="E11"/>
  <c r="E7"/>
  <c r="E28"/>
  <c r="E20"/>
  <c r="E13"/>
  <c r="E10"/>
  <c r="E33"/>
  <c r="E24"/>
  <c r="D31" i="5"/>
  <c r="D27"/>
  <c r="D23"/>
  <c r="E23" s="1"/>
  <c r="D19"/>
  <c r="E19" s="1"/>
  <c r="D15"/>
  <c r="D11"/>
  <c r="D7"/>
  <c r="I39" i="2"/>
  <c r="F23" i="12"/>
  <c r="D3" i="5"/>
  <c r="D30"/>
  <c r="D26"/>
  <c r="D22"/>
  <c r="D18"/>
  <c r="E18" s="1"/>
  <c r="D14"/>
  <c r="D10"/>
  <c r="D6"/>
  <c r="I30" i="10"/>
  <c r="I32"/>
  <c r="D33" i="5"/>
  <c r="D29"/>
  <c r="E29" s="1"/>
  <c r="D25"/>
  <c r="D21"/>
  <c r="D17"/>
  <c r="D13"/>
  <c r="E13" s="1"/>
  <c r="D9"/>
  <c r="D5"/>
  <c r="E5" s="1"/>
  <c r="G27" i="10"/>
  <c r="D32" i="5"/>
  <c r="E32" s="1"/>
  <c r="D28"/>
  <c r="E28" s="1"/>
  <c r="D24"/>
  <c r="D20"/>
  <c r="E20" s="1"/>
  <c r="D16"/>
  <c r="E16" s="1"/>
  <c r="D12"/>
  <c r="D8"/>
  <c r="D5" i="7"/>
  <c r="E5" s="1"/>
  <c r="D6"/>
  <c r="E6" s="1"/>
  <c r="D4"/>
  <c r="E4" s="1"/>
  <c r="D16"/>
  <c r="E16" s="1"/>
  <c r="D14"/>
  <c r="E14" s="1"/>
  <c r="E19" i="11"/>
  <c r="C28"/>
  <c r="D28"/>
  <c r="F25" i="12"/>
  <c r="F26"/>
  <c r="D28"/>
  <c r="J5" i="4"/>
  <c r="K5" s="1"/>
  <c r="J14"/>
  <c r="K14" s="1"/>
  <c r="J11"/>
  <c r="K11" s="1"/>
  <c r="J26"/>
  <c r="K26" s="1"/>
  <c r="J4"/>
  <c r="K4" s="1"/>
  <c r="J21"/>
  <c r="K21" s="1"/>
  <c r="J22"/>
  <c r="K22" s="1"/>
  <c r="F6" i="9"/>
  <c r="G6" s="1"/>
  <c r="F4"/>
  <c r="G4" s="1"/>
  <c r="F19" i="2"/>
  <c r="E14" i="5"/>
  <c r="J10" i="2"/>
  <c r="I3"/>
  <c r="J29"/>
  <c r="F31"/>
  <c r="J31" s="1"/>
  <c r="F28"/>
  <c r="F15"/>
  <c r="J15" s="1"/>
  <c r="F14"/>
  <c r="J14" s="1"/>
  <c r="F3"/>
  <c r="J3" s="1"/>
  <c r="F16"/>
  <c r="F7"/>
  <c r="J7" s="1"/>
  <c r="F5"/>
  <c r="J5" s="1"/>
  <c r="F8"/>
  <c r="F30"/>
  <c r="F20"/>
  <c r="J20" s="1"/>
  <c r="F4"/>
  <c r="F33"/>
  <c r="F18"/>
  <c r="F17"/>
  <c r="F23"/>
  <c r="J23" s="1"/>
  <c r="F38"/>
  <c r="J38" s="1"/>
  <c r="F39"/>
  <c r="F41"/>
  <c r="J41" s="1"/>
  <c r="C28" i="12"/>
  <c r="F24"/>
  <c r="I13" i="2"/>
  <c r="J13" s="1"/>
  <c r="I21"/>
  <c r="J21" s="1"/>
  <c r="I18"/>
  <c r="I9"/>
  <c r="I12"/>
  <c r="J12" s="1"/>
  <c r="I33"/>
  <c r="I28"/>
  <c r="I25"/>
  <c r="J25" s="1"/>
  <c r="I26"/>
  <c r="I32"/>
  <c r="J32" s="1"/>
  <c r="I24"/>
  <c r="J24" s="1"/>
  <c r="I8"/>
  <c r="I6"/>
  <c r="J6" s="1"/>
  <c r="I30"/>
  <c r="D15" i="7"/>
  <c r="E15" s="1"/>
  <c r="J29" i="4"/>
  <c r="K29" s="1"/>
  <c r="J27"/>
  <c r="K27" s="1"/>
  <c r="J13"/>
  <c r="K13" s="1"/>
  <c r="F40" i="2"/>
  <c r="J40" s="1"/>
  <c r="E42" i="5"/>
  <c r="E39"/>
  <c r="D38" i="6"/>
  <c r="E38" s="1"/>
  <c r="D39"/>
  <c r="E39" s="1"/>
  <c r="D40"/>
  <c r="E40" s="1"/>
  <c r="I31" i="10"/>
  <c r="I33"/>
  <c r="J30" i="4"/>
  <c r="K30" s="1"/>
  <c r="J18"/>
  <c r="K18" s="1"/>
  <c r="J6"/>
  <c r="K6" s="1"/>
  <c r="J24"/>
  <c r="K24" s="1"/>
  <c r="J8"/>
  <c r="K8" s="1"/>
  <c r="J20"/>
  <c r="K20" s="1"/>
  <c r="J3"/>
  <c r="K3" s="1"/>
  <c r="J12"/>
  <c r="K12" s="1"/>
  <c r="J31"/>
  <c r="K31" s="1"/>
  <c r="J28"/>
  <c r="K28" s="1"/>
  <c r="J7"/>
  <c r="K7" s="1"/>
  <c r="J15"/>
  <c r="K15" s="1"/>
  <c r="D37" i="6"/>
  <c r="E37" s="1"/>
  <c r="I19" i="2"/>
  <c r="I4"/>
  <c r="I17"/>
  <c r="I16"/>
  <c r="E5" i="11"/>
  <c r="J25" i="4"/>
  <c r="K25" s="1"/>
  <c r="J17"/>
  <c r="K17" s="1"/>
  <c r="J32"/>
  <c r="K32" s="1"/>
  <c r="J16"/>
  <c r="K16" s="1"/>
  <c r="J23"/>
  <c r="K23" s="1"/>
  <c r="J10"/>
  <c r="K10" s="1"/>
  <c r="J19"/>
  <c r="K19" s="1"/>
  <c r="I27" i="2"/>
  <c r="F5" i="9"/>
  <c r="D5"/>
  <c r="F9" i="2"/>
  <c r="F27"/>
  <c r="J27" s="1"/>
  <c r="F22"/>
  <c r="J22" s="1"/>
  <c r="F11"/>
  <c r="J11" s="1"/>
  <c r="F26"/>
  <c r="J26" s="1"/>
  <c r="D17" i="13"/>
  <c r="G17" s="1"/>
  <c r="D25"/>
  <c r="G25" s="1"/>
  <c r="D27"/>
  <c r="G27" s="1"/>
  <c r="D11"/>
  <c r="G11" s="1"/>
  <c r="D10"/>
  <c r="G10" s="1"/>
  <c r="D12"/>
  <c r="G12" s="1"/>
  <c r="E9" i="5"/>
  <c r="E15"/>
  <c r="E33"/>
  <c r="E26"/>
  <c r="E17"/>
  <c r="E7"/>
  <c r="E11"/>
  <c r="E4"/>
  <c r="E31"/>
  <c r="E25"/>
  <c r="E8"/>
  <c r="D26" i="13"/>
  <c r="G26" s="1"/>
  <c r="D18"/>
  <c r="G18" s="1"/>
  <c r="D15"/>
  <c r="G15" s="1"/>
  <c r="D14"/>
  <c r="G14" s="1"/>
  <c r="D19"/>
  <c r="G19" s="1"/>
  <c r="D22"/>
  <c r="G22" s="1"/>
  <c r="D21"/>
  <c r="G21" s="1"/>
  <c r="D23"/>
  <c r="G23" s="1"/>
  <c r="D16"/>
  <c r="G16" s="1"/>
  <c r="D9"/>
  <c r="G9" s="1"/>
  <c r="D8"/>
  <c r="G8" s="1"/>
  <c r="D4"/>
  <c r="G4" s="1"/>
  <c r="E22" i="5"/>
  <c r="E21"/>
  <c r="E27"/>
  <c r="E12"/>
  <c r="E24"/>
  <c r="E10"/>
  <c r="E30"/>
  <c r="E6"/>
  <c r="E3"/>
  <c r="D24" i="13"/>
  <c r="G24" s="1"/>
  <c r="D20"/>
  <c r="G20" s="1"/>
  <c r="D5"/>
  <c r="G5" s="1"/>
  <c r="D13"/>
  <c r="G13" s="1"/>
  <c r="D6"/>
  <c r="G6" s="1"/>
  <c r="J19" i="2" l="1"/>
  <c r="J9"/>
  <c r="J39"/>
  <c r="G5" i="9"/>
  <c r="J17" i="2"/>
  <c r="J33"/>
  <c r="J8"/>
  <c r="J18"/>
  <c r="J4"/>
  <c r="J30"/>
  <c r="J16"/>
  <c r="J28"/>
</calcChain>
</file>

<file path=xl/sharedStrings.xml><?xml version="1.0" encoding="utf-8"?>
<sst xmlns="http://schemas.openxmlformats.org/spreadsheetml/2006/main" count="743" uniqueCount="170">
  <si>
    <t>Кафедра</t>
  </si>
  <si>
    <t>Рейтинг ефективності видавничої діяльності за результатами науково-методичної роботи</t>
  </si>
  <si>
    <t>Рейтинг ефективності видавничої діяльності за результатами наукової роботи</t>
  </si>
  <si>
    <t>Індикатор ефективності видавничої діяльності науково-педагогічних працівників</t>
  </si>
  <si>
    <t>Кафедра управління інноваційною діяльністю та сферою послуг</t>
  </si>
  <si>
    <t>Кафедра автоматизації технологічних процесів та виробництв</t>
  </si>
  <si>
    <t>Кафедра промислового маркетингу</t>
  </si>
  <si>
    <t>Кафедра технічної механіки та сільськогосподарських машин</t>
  </si>
  <si>
    <t>Кафедра менеджменту та адміністрування</t>
  </si>
  <si>
    <t>Кафедра бухгалтерського обліку та аудиту</t>
  </si>
  <si>
    <t>Кафедра економіки та фінансів</t>
  </si>
  <si>
    <t>Кафедра програмної інженерії</t>
  </si>
  <si>
    <t>Кафедра харчової біотехнології і хімії</t>
  </si>
  <si>
    <t>Кафедра будівельної механіки</t>
  </si>
  <si>
    <t>Кафедра автомобілів</t>
  </si>
  <si>
    <t>Кафедра комп'ютерно-інтегрованих технологій</t>
  </si>
  <si>
    <t>Кафедра фізики</t>
  </si>
  <si>
    <t>Кафедра математичних методів в інженерії</t>
  </si>
  <si>
    <t>Кафедра української та іноземних мов</t>
  </si>
  <si>
    <t>Кафедра комп`ютерних систем та мереж</t>
  </si>
  <si>
    <t>Кафедра конструювання верстатів, інструментів та машин</t>
  </si>
  <si>
    <t>Кафедра біотехнічних систем</t>
  </si>
  <si>
    <t>Кафедра українознавства і філософії</t>
  </si>
  <si>
    <t>Кафедра інформатики і математичного моделювання</t>
  </si>
  <si>
    <t>Кафедра приладів і контрольно-вимірювальних систем</t>
  </si>
  <si>
    <t>Кафедра комп'ютерних наук</t>
  </si>
  <si>
    <t>Кафедра електричної інженерії</t>
  </si>
  <si>
    <t>Кафедра економічної кібернетики</t>
  </si>
  <si>
    <t>Кафедра кібербезпеки</t>
  </si>
  <si>
    <t>Кафедра обладнання харчових технологій</t>
  </si>
  <si>
    <t>Кафедра вищої математики</t>
  </si>
  <si>
    <t>Кафедра радіотехнічних систем</t>
  </si>
  <si>
    <t>Кафедра фізичного виховання і спорту</t>
  </si>
  <si>
    <t>Факультет економіки та менеджменту</t>
  </si>
  <si>
    <t>Факультет інженерії машин, споруд та технологій</t>
  </si>
  <si>
    <t>Факультет прикладних інформаційних технологій та електроінженерії</t>
  </si>
  <si>
    <t>Факультет комп'ютерно-інформаційних систем і програмної інженерії</t>
  </si>
  <si>
    <t>Індикатор ефективності видавничої діяльності науково-педагогічних працівників  по кафедрах:</t>
  </si>
  <si>
    <t>Індикатор ефективності видавничої діяльності науково-педагогічних працівників  по факультетах:</t>
  </si>
  <si>
    <t>Індикатор якості науково-педагогічних працівників  по кафедрах:</t>
  </si>
  <si>
    <t>Індикатор якості науково-педагогічних працівників  по факультетах:</t>
  </si>
  <si>
    <t>Факультети</t>
  </si>
  <si>
    <t>Всього:</t>
  </si>
  <si>
    <t>Кількість перем. (ф) – кількість переможців мистецьких конкурсів і спортивних змагань всіх рівнів, крім університетського, (студенти і НПП факультету)</t>
  </si>
  <si>
    <t>Кількість спорт.(ф) – кількість спортсменів, які навчаються на факультеті, мають спортивний розряд або звання</t>
  </si>
  <si>
    <t>К наук.(у) – кошти, отримані на фінансування наукової діяльності університету, тис.грн.</t>
  </si>
  <si>
    <t xml:space="preserve">Всього </t>
  </si>
  <si>
    <t xml:space="preserve">Кількість обм. (у.) – кількість студентів і НПП університету, які брали участь в міжнародних обмінах </t>
  </si>
  <si>
    <t xml:space="preserve">Індикатор між.ак. – індикатор міжнародної активності </t>
  </si>
  <si>
    <t>Всього</t>
  </si>
  <si>
    <t xml:space="preserve"> К ст.і.g.(ф., к) – кількість присутніх на сайті факультету чи кафедри сторінок усіх форматів, проіндексованих пошуковою системою Google</t>
  </si>
  <si>
    <t xml:space="preserve">К ст.і.g.(у) – кількість присутніх на сайті університету сторінок усіх форматів, проіндексованих пошуковою системою Google </t>
  </si>
  <si>
    <t>К з.п.(ф., к) – кількість зовнішніх гіперпосилань на домен сайту факультету чи кафедри</t>
  </si>
  <si>
    <t>К д.з.п.(ф., к) – кількість доменів, з яких надходять зовнішні гіперпосилання на домен сайту факультету чи кафедри</t>
  </si>
  <si>
    <t>К з.п.(у) – кількість зовнішніх гіперпосилань на домен сайту університету</t>
  </si>
  <si>
    <t>К д.з.п.(у) – кількість доменів, з яких надходять зовнішні гіперпосилання на домен сайту університету</t>
  </si>
  <si>
    <t>І Гірша.(ф., к) –значення  індекса Гірша факультету чи кафедри</t>
  </si>
  <si>
    <t>І Гірша у. – індекс Гірша університету</t>
  </si>
  <si>
    <t>К цит.(ф., к) – кількість цитувань наукових праць НПП факультету чи кафедри</t>
  </si>
  <si>
    <t>К цит. у – кількість цитувань наукових праць НПП університету</t>
  </si>
  <si>
    <t>К наук.спец. (к) – кількість наукових спеціальностей, за якими здійснюється підготовка кадрів вищої кваліфікації, що відповідають профілю кафедри, у спеціалізованих вчених радах</t>
  </si>
  <si>
    <t>К спец.рад (у) – кількість наукових спеціальностей у спеціалізованих вчених радах університету</t>
  </si>
  <si>
    <t>Індикатор як.наук.роб – індикатор якості наукової роботи по факультетах</t>
  </si>
  <si>
    <t>І як.осв.проц. – індикатор якості освітнього процесу  по факультетах:</t>
  </si>
  <si>
    <t>К маг., К асп., К докт. (ф., кв) – кількість магістрів, аспірантів, докторантів і здобувачів, у т.ч. іноземних, зарахованих за всіма формами навчання і спеціальностями факультету чи випускової кафедри станом на 1 жовтня поточного року</t>
  </si>
  <si>
    <t>К бак. (ф., кв) – кількість бакалаврів, що навчаються  за всіма спеціальностями факультету чи випускової кафедри станом на 1 жовтня поточного року</t>
  </si>
  <si>
    <t xml:space="preserve">І як.осв.проц. – індикатор якості освітнього процесу </t>
  </si>
  <si>
    <t>І фін.акт. – індикатор фінансової активності по кафедрах:</t>
  </si>
  <si>
    <t>К (ф., к) – кошти спецфонду, отримані від усіх видів діяльності факультету чи кафедри,  крім наукової, тис. грн.</t>
  </si>
  <si>
    <t>І фін.акт. – індикатор фінансової активності по кафедрах</t>
  </si>
  <si>
    <t>І фін.акт. – індикатор фінансової активності  по факультетах:</t>
  </si>
  <si>
    <t>К д.н., Кк.н. (ф., к) – кількість докторів і кандидатів наук, у т.ч. сумісників, що працюють на факультеті чи кафедрі</t>
  </si>
  <si>
    <t>Кнпп (ф., к) – кількість НПП, у т.ч. сумісників, що працюють на факультеті, кафедрі;</t>
  </si>
  <si>
    <t>К інд.грантів (у)  – кількість НПП університету, що отримали індивідуальні гранти (освітні, наукові)</t>
  </si>
  <si>
    <t>(К нпп іноз.мов.) (ф., к) – кількість НПП факультету чи кафедри, які викладали в поточному році навчальні дисципліни іноземною мовою (крім викладачів кафедри української та іноземних мов, які викладали іноземну мову для українських студентів)</t>
  </si>
  <si>
    <t>К нпп В2 (ф.,к) – кількість НПП факультету чи кафедри, які мають сертифікат відповідно до Загальноєвропейської рекомендації з мовної освіти (на рівні, не нижче В2) з іноземної мови (крім викладачів кафедри української та іноземних мов, які викладали іноземну мову для українських студентів)</t>
  </si>
  <si>
    <t>К інд.грантів  (ф., к) – кількість НПП факультету чи кафедри, що отримали індивідуальні гранти (освітні, наукові)</t>
  </si>
  <si>
    <t>К нпп В2 (у) – кількість НПП університету, які мають сертифікат відповідно до Загальноєвропейської рекомендації з мовної освіти (на рівні, не нижче В2) з іноземної мови (крім викладачів кафедри української та іноземних мов, які викладали іноземну мову для українських студентів).</t>
  </si>
  <si>
    <t>І д.з. – індикатор виконання держзамовлення  по факультетах:</t>
  </si>
  <si>
    <t xml:space="preserve"> І д.з. – індикатор виконання держзамовлення  по кафедрах:</t>
  </si>
  <si>
    <t xml:space="preserve"> І д.з. – індикатор виконання держзамовлення</t>
  </si>
  <si>
    <t>І студ. – індикатор результативності прийому студентів   по факультетах:</t>
  </si>
  <si>
    <t>К студ. (ф., кв)  – кількість студентів, зарахованих за всіма освітніми рівнями, формами навчання і спеціальностями факультету чи випускової кафедри</t>
  </si>
  <si>
    <t>К ліц. обсяг (ф., кв) – ліцензований обсяг прийому студентів за всіма освітніми рівнями, формами навчання і спеціальностями факультету чи випускової кафедри</t>
  </si>
  <si>
    <t xml:space="preserve"> І студ. – індикатор результативності прийому студентів  по кафедрах:</t>
  </si>
  <si>
    <t xml:space="preserve">І студ. – індикатор результативності прийому студентів  </t>
  </si>
  <si>
    <t>К пл. (ф., кв) – кількість студентів, зарахованих на навчання за кошти фізичних і юридичних осіб, в т.ч. іноземних, за всіма освітніми рівнями, формами навчання і спеціальностями факультету чи випускової кафедри</t>
  </si>
  <si>
    <t>К ліц. обсяг - ліцензований обсяг прийому студентів за всіма освітніми рівнями, формами навчання і спеціальностями випускової факультету чи кафедри</t>
  </si>
  <si>
    <t xml:space="preserve">К д.з. – кількість студентів, зарахованих на місця держзамовлення за всіма освітніми рівнями, формами навчання і спеціальностями факультету чи випускової кафедри </t>
  </si>
  <si>
    <t xml:space="preserve">І пл.. – індикатор зарахування студентів за кошти фізичних і юридичних осіб </t>
  </si>
  <si>
    <t>І я.п.ф. – індикатор якості підготовки фахівців  по кафедрах:</t>
  </si>
  <si>
    <t>І я.п.ф. – індикатор якості підготовки фахівців  по факультетах:</t>
  </si>
  <si>
    <t>К пер.ол., конк. (ф., к) –  кількість переможців олімпіад, конкурсів факультету, кафедри</t>
  </si>
  <si>
    <t>К пер.ол., конк. (у) –  кількість переможців олімпіад, конкурсів університету</t>
  </si>
  <si>
    <t>К вип.ЗВ (ф., к) – кількість випускників, які отримали дипломи з відзнакою, за всіма освітніми рівнями, формами навчання і спеціальностями факультету чи випускової кафедри</t>
  </si>
  <si>
    <t xml:space="preserve">К вип. (ф., к) – кількість випускників за всіма освітніми рівнями, формами навчання і спеціальностями факультету чи випускової кафедри </t>
  </si>
  <si>
    <t xml:space="preserve">І я.п.ф. – індикатор якості підготовки фахівців </t>
  </si>
  <si>
    <t xml:space="preserve">Якість освітнього процесу </t>
  </si>
  <si>
    <t xml:space="preserve">Рейтинг </t>
  </si>
  <si>
    <t>№ з.п.</t>
  </si>
  <si>
    <t>І Гірша Scopus (у.) –значення індексу Гірша університету за даними наукометричної бази Scopus</t>
  </si>
  <si>
    <t>І Гірша.Scopus (ф., к) –значення індексу Гірша  факультету чи кафедри за даними наукометричної бази Scopus</t>
  </si>
  <si>
    <t>К п.ф. (ф., к) - кількість підписників офіційної сторінки факультету чи кафедри в соціальній мережі facebook;</t>
  </si>
  <si>
    <t>К п.ф. (у) - кількість підписників офіційної сторінки університету в соціальній мережі facebook</t>
  </si>
  <si>
    <t>К спорт. ВК (у) кількість спортсменів, які навчаються в університеті, мають спортивний розряд або звання</t>
  </si>
  <si>
    <t>М.д.з. (у.) – кількість студентів, які зараховані на місця державного замовлення університету на базі повної загальної середньої освіти</t>
  </si>
  <si>
    <t>О.д.з. ОКР (у.) – обсяг держзамовлення для вступу на базі ОКР «молодший спеціаліст» на спеціальності університету</t>
  </si>
  <si>
    <t>О.д.з. маг. (у.) – обсяг держзамовлення для вступу у магістратуру, на спеціальності університету</t>
  </si>
  <si>
    <t xml:space="preserve">І пл. – індикатор зарахування студентів за кошти фізичних і юридичних осіб </t>
  </si>
  <si>
    <t>РЕЙТИНГ  КАФЕДР ТА ФАКУЛЬТЕТІВ</t>
  </si>
  <si>
    <r>
      <t xml:space="preserve">Індикатор ефективності видавничої діяльності науково-педагогічних працівників </t>
    </r>
    <r>
      <rPr>
        <b/>
        <sz val="16"/>
        <rFont val="Times New Roman"/>
        <family val="1"/>
        <charset val="204"/>
      </rPr>
      <t>(0,2)</t>
    </r>
  </si>
  <si>
    <r>
      <t xml:space="preserve">Індикатор якості науково-педагогічних працівників  </t>
    </r>
    <r>
      <rPr>
        <b/>
        <sz val="16"/>
        <rFont val="Times New Roman"/>
        <family val="1"/>
        <charset val="204"/>
      </rPr>
      <t>(0,1)</t>
    </r>
  </si>
  <si>
    <t xml:space="preserve">Кафедра психології </t>
  </si>
  <si>
    <t>Кафедра психології</t>
  </si>
  <si>
    <r>
      <t xml:space="preserve"> Якість освітнього процесу </t>
    </r>
    <r>
      <rPr>
        <b/>
        <sz val="16"/>
        <rFont val="Times New Roman"/>
        <family val="1"/>
        <charset val="204"/>
      </rPr>
      <t>(0,2)</t>
    </r>
  </si>
  <si>
    <t>І як.осв.проц. – індикатор якості освітнього процесу  по кафедрах:</t>
  </si>
  <si>
    <t>І як.наук.роб – індикатор якості наукової роботи по кафедрах:</t>
  </si>
  <si>
    <t>І як.наук.роб – індикатор якості наукової роботи по факультетах:</t>
  </si>
  <si>
    <t>І між.ак. – індикатор міжнародної активності по кафедрах:</t>
  </si>
  <si>
    <t>І між.ак. – індикатор міжнародної активності  по факультетах:</t>
  </si>
  <si>
    <t>І фін. наук. діяльн. – індикатор фінансування наукової діяльності по факультетах</t>
  </si>
  <si>
    <t>І фін. наук. діяльн. – індикатор фінансування наукової діяльності по кафедрах:</t>
  </si>
  <si>
    <t>І веб.пок. – індикатор вебометричних показників  по кафедрах:</t>
  </si>
  <si>
    <t>І веб.пок. – індикатор вебометричних показників по факультетах:</t>
  </si>
  <si>
    <t>І к-м., с.роб. (визначають для факультету) - індикатор якості культурно-мистецької і спортивної роботи:</t>
  </si>
  <si>
    <t>СФ(у) – спецфонд університету, тис. грн.</t>
  </si>
  <si>
    <t>СФ(у) – спецфонд університету, тис.грн.</t>
  </si>
  <si>
    <t>Якість освітнього процесу по кафедрах:</t>
  </si>
  <si>
    <t>Якість освітнього процесу по факультетах:</t>
  </si>
  <si>
    <t>І п.л.– індикатор зарахування студентів за кошти фізичних і юридичних осіб по кафедрах:</t>
  </si>
  <si>
    <t>І п.л. – індикатор зарахування студентів за кошти фізичних і юридичних осіб по факультетах:</t>
  </si>
  <si>
    <t>Факультет</t>
  </si>
  <si>
    <t xml:space="preserve">Індикатор якості науково-педагогічних працівників  </t>
  </si>
  <si>
    <t>І фін.акт. – індикатор фінансової активності по факультетах</t>
  </si>
  <si>
    <t>Кафедра інжинірингу машинобудівних технологій</t>
  </si>
  <si>
    <t xml:space="preserve">Кількість обм. (ф.,к) – кількість студентів і НПП  кафедри, які брали участь в міжнародних обмінах </t>
  </si>
  <si>
    <t xml:space="preserve">Кількість обм. (ф.,к) – кількість студентів і НПП факультету, які брали участь в міжнародних обмінах </t>
  </si>
  <si>
    <t>К перем. (у) - кількість переможців університету мистецьких конкурсів і спортивних змагань всіх рівнів, крім університетського, (студенти і НПП університету)</t>
  </si>
  <si>
    <t>№ з.п</t>
  </si>
  <si>
    <t>№
з.п.</t>
  </si>
  <si>
    <t>Кафедра технічної механіки та сільськогосподарських маши</t>
  </si>
  <si>
    <t>К студ.ПЗСО– кількість студентів, які вступили на базі повної загальної середньої освіти  на місця державного замовлення  на спеціальності факультету чи випускової кафедри</t>
  </si>
  <si>
    <t>К студ.ОКР (ф., кв)  – кількість студентів, які вступили на базі ОКР «молодший спеціаліст»  на місця державного замовлення  на спеціальності факультету чи випускової кафедри</t>
  </si>
  <si>
    <t>К маг. (ф., кв) – кількість магістрів, у т.ч. іноземних, зарахованих за всіма формами навчання і спеціальностями  на місця державного замовлення  випускової кафедри станом на 1 жовтня поточного року</t>
  </si>
  <si>
    <t>О.д.з. маг. (у.) – обсяг держзамовлення для вступу у магістратуру на спеціальності університету</t>
  </si>
  <si>
    <t xml:space="preserve">І веб.пок. – індикатор вебометричних показників  по кафедрах </t>
  </si>
  <si>
    <t>№ з/п</t>
  </si>
  <si>
    <t xml:space="preserve">І між.ак. – індикатор міжнародної активності </t>
  </si>
  <si>
    <t xml:space="preserve">І к-м., с.роб. (визначають для факультету) – індикатор якості культурно-мистецької і спортивної роботи </t>
  </si>
  <si>
    <t>І фін. наук. діяльн. – індикатор фінансування наукової діяльності по кафедрах</t>
  </si>
  <si>
    <t>І як.наук.роб – індикатор якості наукової роботи по кафедрах</t>
  </si>
  <si>
    <t>І як. НПП - індикатор якості науково-педагогічних працівників  по кафедрах</t>
  </si>
  <si>
    <t>І еф. НПП -
індикатор ефективності видавничої діяльності науково-педагогічних працівників</t>
  </si>
  <si>
    <t>І Гірша Scopus (у.)  – значення індексу Гірша університету за даними наукометричної бази Scopus</t>
  </si>
  <si>
    <t>І Гірша.(ф., к) – значення  індекса Гірша факультету чи кафедри</t>
  </si>
  <si>
    <r>
      <t xml:space="preserve">Індикатор міжнародної активності </t>
    </r>
    <r>
      <rPr>
        <b/>
        <sz val="16"/>
        <rFont val="Times New Roman"/>
        <family val="1"/>
        <charset val="204"/>
      </rPr>
      <t>(0,1)</t>
    </r>
  </si>
  <si>
    <r>
      <t xml:space="preserve">Індикатор вебометричних показників  </t>
    </r>
    <r>
      <rPr>
        <b/>
        <sz val="16"/>
        <rFont val="Times New Roman"/>
        <family val="1"/>
        <charset val="204"/>
      </rPr>
      <t>(0,05)</t>
    </r>
  </si>
  <si>
    <r>
      <t xml:space="preserve">Індикатор якості культурно-мистецької і спортивної роботи (визначають для факультету) </t>
    </r>
    <r>
      <rPr>
        <b/>
        <sz val="16"/>
        <rFont val="Times New Roman"/>
        <family val="1"/>
        <charset val="204"/>
      </rPr>
      <t>(0,05)</t>
    </r>
  </si>
  <si>
    <t>К студ.ПЗСО– кількість студентів, які вступили на базі повної загальної середньої освіти на місця державного замовлення на спеціальності факультету чи випускової кафедри</t>
  </si>
  <si>
    <t>К студ.ОКР (ф., кв)  – кількість студентів, які вступили на базі ОКР «молодший спеціаліст» на місця державного замовлення на спеціальності факультету чи випускової кафедри</t>
  </si>
  <si>
    <t>К маг. (ф., кв) – кількість магістрів, у т.ч. іноземних, зарахованих за всіма формами навчання і спеціальностями на місця державного замовлення факультету станом на 1 жовтня поточного року</t>
  </si>
  <si>
    <t>І веб.пок. – індикатор вебометричних показників  по факультетах</t>
  </si>
  <si>
    <t>К наук. (ф., к) – кошти, отримані на фінансування наукової діяльності факультету, тис.грн.</t>
  </si>
  <si>
    <t>К наук. (ф., к) – кошти, отримані на фінансування наукової діяльності кафедри, тис.грн.</t>
  </si>
  <si>
    <r>
      <t xml:space="preserve">Індикатор якості наукової роботи 
</t>
    </r>
    <r>
      <rPr>
        <b/>
        <sz val="16"/>
        <rFont val="Times New Roman"/>
        <family val="1"/>
        <charset val="204"/>
      </rPr>
      <t>(0,2)</t>
    </r>
  </si>
  <si>
    <r>
      <t xml:space="preserve">Індикатор якості наукової роботи
 </t>
    </r>
    <r>
      <rPr>
        <b/>
        <sz val="16"/>
        <rFont val="Times New Roman"/>
        <family val="1"/>
        <charset val="204"/>
      </rPr>
      <t>(0,2)</t>
    </r>
  </si>
  <si>
    <r>
      <t xml:space="preserve">Індикатор фінансування наукової діяльності </t>
    </r>
    <r>
      <rPr>
        <b/>
        <sz val="16"/>
        <rFont val="Times New Roman"/>
        <family val="1"/>
        <charset val="204"/>
      </rPr>
      <t>(0,1)</t>
    </r>
  </si>
  <si>
    <t>№
з/п</t>
  </si>
  <si>
    <r>
      <t>Індикатор фінансової активності</t>
    </r>
    <r>
      <rPr>
        <sz val="10"/>
        <rFont val="Times New Roman"/>
        <family val="1"/>
        <charset val="204"/>
      </rPr>
      <t xml:space="preserve">
</t>
    </r>
    <r>
      <rPr>
        <b/>
        <sz val="16"/>
        <rFont val="Times New Roman"/>
        <family val="1"/>
        <charset val="204"/>
      </rPr>
      <t>(0,1)</t>
    </r>
  </si>
  <si>
    <r>
      <t>Індикатор фінансової активності</t>
    </r>
    <r>
      <rPr>
        <sz val="10"/>
        <rFont val="Times New Roman"/>
        <family val="1"/>
        <charset val="204"/>
      </rPr>
      <t xml:space="preserve">
 </t>
    </r>
    <r>
      <rPr>
        <b/>
        <sz val="16"/>
        <rFont val="Times New Roman"/>
        <family val="1"/>
        <charset val="204"/>
      </rPr>
      <t>(0,1)</t>
    </r>
  </si>
</sst>
</file>

<file path=xl/styles.xml><?xml version="1.0" encoding="utf-8"?>
<styleSheet xmlns="http://schemas.openxmlformats.org/spreadsheetml/2006/main">
  <numFmts count="5">
    <numFmt numFmtId="164" formatCode="_-* #,##0.00\ _г_р_н_._-;\-* #,##0.00\ _г_р_н_._-;_-* &quot;-&quot;??\ _г_р_н_._-;_-@_-"/>
    <numFmt numFmtId="165" formatCode="0.000"/>
    <numFmt numFmtId="166" formatCode="0.0"/>
    <numFmt numFmtId="167" formatCode="_-* #,##0.0\ _г_р_н_._-;\-* #,##0.0\ _г_р_н_._-;_-* &quot;-&quot;??\ _г_р_н_._-;_-@_-"/>
    <numFmt numFmtId="168" formatCode="#,##0.000"/>
  </numFmts>
  <fonts count="22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color indexed="12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63"/>
      <name val="Times New Roman"/>
      <family val="1"/>
      <charset val="204"/>
    </font>
    <font>
      <b/>
      <sz val="14"/>
      <color indexed="63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6"/>
      <name val="Arial Cyr"/>
      <charset val="204"/>
    </font>
    <font>
      <b/>
      <sz val="16"/>
      <name val="Times New Roman"/>
      <family val="1"/>
      <charset val="204"/>
    </font>
    <font>
      <sz val="10"/>
      <color indexed="20"/>
      <name val="Arial Cyr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FF0000"/>
      <name val="Arial Cyr"/>
      <charset val="204"/>
    </font>
    <font>
      <b/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FF3FB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3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0" borderId="0" xfId="0" applyFont="1"/>
    <xf numFmtId="49" fontId="2" fillId="2" borderId="1" xfId="0" applyNumberFormat="1" applyFont="1" applyFill="1" applyBorder="1" applyAlignment="1">
      <alignment wrapText="1"/>
    </xf>
    <xf numFmtId="49" fontId="4" fillId="0" borderId="0" xfId="0" applyNumberFormat="1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0" fillId="0" borderId="0" xfId="0" applyNumberFormat="1"/>
    <xf numFmtId="0" fontId="6" fillId="0" borderId="0" xfId="0" applyFont="1"/>
    <xf numFmtId="49" fontId="2" fillId="0" borderId="1" xfId="0" applyNumberFormat="1" applyFont="1" applyFill="1" applyBorder="1" applyAlignment="1">
      <alignment wrapText="1"/>
    </xf>
    <xf numFmtId="0" fontId="0" fillId="0" borderId="0" xfId="0" applyFill="1"/>
    <xf numFmtId="0" fontId="2" fillId="2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2" fontId="0" fillId="0" borderId="0" xfId="0" applyNumberFormat="1"/>
    <xf numFmtId="2" fontId="0" fillId="0" borderId="1" xfId="0" applyNumberFormat="1" applyBorder="1"/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2" fontId="10" fillId="2" borderId="1" xfId="0" applyNumberFormat="1" applyFont="1" applyFill="1" applyBorder="1" applyAlignment="1">
      <alignment horizontal="center" wrapText="1"/>
    </xf>
    <xf numFmtId="49" fontId="8" fillId="0" borderId="1" xfId="0" applyNumberFormat="1" applyFont="1" applyBorder="1"/>
    <xf numFmtId="0" fontId="0" fillId="0" borderId="1" xfId="0" applyBorder="1"/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justify"/>
    </xf>
    <xf numFmtId="1" fontId="2" fillId="2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2" fontId="7" fillId="0" borderId="1" xfId="0" applyNumberFormat="1" applyFont="1" applyBorder="1"/>
    <xf numFmtId="1" fontId="6" fillId="0" borderId="1" xfId="0" applyNumberFormat="1" applyFont="1" applyBorder="1" applyAlignment="1">
      <alignment horizontal="center"/>
    </xf>
    <xf numFmtId="49" fontId="2" fillId="2" borderId="0" xfId="0" applyNumberFormat="1" applyFont="1" applyFill="1" applyBorder="1" applyAlignment="1">
      <alignment horizontal="center" wrapText="1"/>
    </xf>
    <xf numFmtId="167" fontId="6" fillId="0" borderId="1" xfId="1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/>
    <xf numFmtId="2" fontId="6" fillId="0" borderId="1" xfId="0" applyNumberFormat="1" applyFont="1" applyFill="1" applyBorder="1" applyAlignment="1">
      <alignment horizontal="center"/>
    </xf>
    <xf numFmtId="0" fontId="9" fillId="4" borderId="1" xfId="0" applyFont="1" applyFill="1" applyBorder="1"/>
    <xf numFmtId="0" fontId="0" fillId="3" borderId="0" xfId="0" applyFill="1"/>
    <xf numFmtId="49" fontId="4" fillId="3" borderId="0" xfId="0" applyNumberFormat="1" applyFont="1" applyFill="1" applyAlignment="1">
      <alignment wrapText="1"/>
    </xf>
    <xf numFmtId="49" fontId="0" fillId="3" borderId="0" xfId="0" applyNumberFormat="1" applyFill="1"/>
    <xf numFmtId="0" fontId="8" fillId="0" borderId="3" xfId="0" applyFont="1" applyBorder="1"/>
    <xf numFmtId="2" fontId="0" fillId="0" borderId="3" xfId="0" applyNumberFormat="1" applyBorder="1"/>
    <xf numFmtId="49" fontId="3" fillId="3" borderId="0" xfId="0" applyNumberFormat="1" applyFont="1" applyFill="1"/>
    <xf numFmtId="0" fontId="6" fillId="0" borderId="1" xfId="0" applyFont="1" applyBorder="1"/>
    <xf numFmtId="2" fontId="3" fillId="3" borderId="1" xfId="0" applyNumberFormat="1" applyFont="1" applyFill="1" applyBorder="1"/>
    <xf numFmtId="49" fontId="2" fillId="0" borderId="3" xfId="0" applyNumberFormat="1" applyFont="1" applyFill="1" applyBorder="1" applyAlignment="1">
      <alignment wrapText="1"/>
    </xf>
    <xf numFmtId="0" fontId="6" fillId="0" borderId="1" xfId="0" applyFont="1" applyFill="1" applyBorder="1"/>
    <xf numFmtId="49" fontId="8" fillId="0" borderId="3" xfId="0" applyNumberFormat="1" applyFont="1" applyBorder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2" fillId="2" borderId="3" xfId="0" applyNumberFormat="1" applyFont="1" applyFill="1" applyBorder="1" applyAlignment="1">
      <alignment wrapText="1"/>
    </xf>
    <xf numFmtId="0" fontId="13" fillId="0" borderId="0" xfId="0" applyFont="1"/>
    <xf numFmtId="0" fontId="13" fillId="0" borderId="0" xfId="0" applyFont="1" applyBorder="1"/>
    <xf numFmtId="0" fontId="7" fillId="5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14" fillId="5" borderId="1" xfId="0" applyFont="1" applyFill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8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49" fontId="16" fillId="0" borderId="0" xfId="0" applyNumberFormat="1" applyFont="1" applyAlignment="1">
      <alignment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/>
    <xf numFmtId="2" fontId="8" fillId="0" borderId="3" xfId="0" applyNumberFormat="1" applyFont="1" applyBorder="1"/>
    <xf numFmtId="49" fontId="2" fillId="2" borderId="3" xfId="0" applyNumberFormat="1" applyFont="1" applyFill="1" applyBorder="1" applyAlignment="1">
      <alignment horizontal="center" wrapText="1"/>
    </xf>
    <xf numFmtId="1" fontId="6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7" fillId="0" borderId="3" xfId="0" applyNumberFormat="1" applyFont="1" applyBorder="1"/>
    <xf numFmtId="2" fontId="7" fillId="0" borderId="3" xfId="0" applyNumberFormat="1" applyFont="1" applyBorder="1"/>
    <xf numFmtId="0" fontId="3" fillId="0" borderId="1" xfId="0" applyFont="1" applyBorder="1"/>
    <xf numFmtId="49" fontId="16" fillId="0" borderId="1" xfId="0" applyNumberFormat="1" applyFont="1" applyBorder="1" applyAlignment="1">
      <alignment wrapText="1"/>
    </xf>
    <xf numFmtId="49" fontId="16" fillId="3" borderId="0" xfId="0" applyNumberFormat="1" applyFont="1" applyFill="1" applyAlignment="1">
      <alignment wrapText="1"/>
    </xf>
    <xf numFmtId="49" fontId="16" fillId="3" borderId="1" xfId="0" applyNumberFormat="1" applyFont="1" applyFill="1" applyBorder="1" applyAlignment="1">
      <alignment wrapText="1"/>
    </xf>
    <xf numFmtId="0" fontId="3" fillId="3" borderId="0" xfId="0" applyFont="1" applyFill="1"/>
    <xf numFmtId="1" fontId="6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wrapText="1"/>
    </xf>
    <xf numFmtId="1" fontId="8" fillId="0" borderId="3" xfId="0" applyNumberFormat="1" applyFont="1" applyFill="1" applyBorder="1" applyAlignment="1">
      <alignment horizontal="center"/>
    </xf>
    <xf numFmtId="49" fontId="17" fillId="0" borderId="0" xfId="0" applyNumberFormat="1" applyFont="1"/>
    <xf numFmtId="0" fontId="0" fillId="0" borderId="1" xfId="0" applyFill="1" applyBorder="1"/>
    <xf numFmtId="49" fontId="8" fillId="0" borderId="1" xfId="0" applyNumberFormat="1" applyFont="1" applyFill="1" applyBorder="1"/>
    <xf numFmtId="1" fontId="8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/>
    <xf numFmtId="1" fontId="2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Border="1"/>
    <xf numFmtId="0" fontId="6" fillId="0" borderId="1" xfId="0" applyNumberFormat="1" applyFont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wrapText="1"/>
    </xf>
    <xf numFmtId="1" fontId="6" fillId="0" borderId="4" xfId="0" applyNumberFormat="1" applyFont="1" applyFill="1" applyBorder="1" applyAlignment="1">
      <alignment horizontal="center"/>
    </xf>
    <xf numFmtId="0" fontId="6" fillId="0" borderId="0" xfId="0" applyFont="1" applyFill="1" applyBorder="1"/>
    <xf numFmtId="49" fontId="2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0" fillId="0" borderId="1" xfId="0" applyNumberFormat="1" applyBorder="1"/>
    <xf numFmtId="1" fontId="10" fillId="2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165" fontId="8" fillId="0" borderId="1" xfId="0" applyNumberFormat="1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wrapText="1"/>
    </xf>
    <xf numFmtId="0" fontId="7" fillId="5" borderId="1" xfId="0" applyNumberFormat="1" applyFont="1" applyFill="1" applyBorder="1" applyAlignment="1">
      <alignment horizontal="center" wrapText="1"/>
    </xf>
    <xf numFmtId="0" fontId="9" fillId="4" borderId="1" xfId="0" applyNumberFormat="1" applyFont="1" applyFill="1" applyBorder="1" applyAlignment="1"/>
    <xf numFmtId="0" fontId="7" fillId="5" borderId="1" xfId="0" applyFont="1" applyFill="1" applyBorder="1" applyAlignment="1">
      <alignment horizontal="center" wrapText="1"/>
    </xf>
    <xf numFmtId="49" fontId="7" fillId="5" borderId="1" xfId="0" applyNumberFormat="1" applyFont="1" applyFill="1" applyBorder="1" applyAlignment="1">
      <alignment horizontal="center" wrapText="1"/>
    </xf>
    <xf numFmtId="1" fontId="18" fillId="0" borderId="1" xfId="0" applyNumberFormat="1" applyFont="1" applyBorder="1" applyAlignment="1">
      <alignment horizontal="center"/>
    </xf>
    <xf numFmtId="166" fontId="2" fillId="2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6" fontId="2" fillId="0" borderId="1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1" fontId="2" fillId="0" borderId="5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0" fillId="6" borderId="0" xfId="0" applyFill="1"/>
    <xf numFmtId="49" fontId="16" fillId="6" borderId="0" xfId="0" applyNumberFormat="1" applyFont="1" applyFill="1" applyAlignment="1">
      <alignment wrapText="1"/>
    </xf>
    <xf numFmtId="49" fontId="3" fillId="6" borderId="0" xfId="0" applyNumberFormat="1" applyFont="1" applyFill="1"/>
    <xf numFmtId="0" fontId="3" fillId="6" borderId="0" xfId="0" applyFont="1" applyFill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49" fontId="18" fillId="0" borderId="3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 wrapText="1"/>
    </xf>
    <xf numFmtId="0" fontId="19" fillId="0" borderId="0" xfId="0" applyFont="1"/>
    <xf numFmtId="0" fontId="20" fillId="0" borderId="0" xfId="0" applyFont="1"/>
    <xf numFmtId="1" fontId="8" fillId="0" borderId="1" xfId="1" applyNumberFormat="1" applyFont="1" applyBorder="1" applyAlignment="1">
      <alignment horizontal="center"/>
    </xf>
    <xf numFmtId="1" fontId="2" fillId="2" borderId="2" xfId="0" applyNumberFormat="1" applyFont="1" applyFill="1" applyBorder="1" applyAlignment="1">
      <alignment horizontal="center" wrapText="1"/>
    </xf>
    <xf numFmtId="0" fontId="6" fillId="0" borderId="0" xfId="0" applyFont="1" applyBorder="1"/>
    <xf numFmtId="0" fontId="8" fillId="0" borderId="0" xfId="0" applyFont="1" applyBorder="1"/>
    <xf numFmtId="1" fontId="10" fillId="2" borderId="0" xfId="0" applyNumberFormat="1" applyFont="1" applyFill="1" applyBorder="1" applyAlignment="1">
      <alignment horizontal="center" wrapText="1"/>
    </xf>
    <xf numFmtId="1" fontId="2" fillId="2" borderId="0" xfId="0" applyNumberFormat="1" applyFont="1" applyFill="1" applyBorder="1" applyAlignment="1">
      <alignment horizontal="center" wrapText="1"/>
    </xf>
    <xf numFmtId="2" fontId="2" fillId="2" borderId="0" xfId="0" applyNumberFormat="1" applyFont="1" applyFill="1" applyBorder="1" applyAlignment="1">
      <alignment horizontal="center" wrapText="1"/>
    </xf>
    <xf numFmtId="49" fontId="16" fillId="0" borderId="6" xfId="0" applyNumberFormat="1" applyFont="1" applyBorder="1" applyAlignment="1">
      <alignment horizontal="left" wrapText="1"/>
    </xf>
    <xf numFmtId="49" fontId="8" fillId="0" borderId="0" xfId="0" applyNumberFormat="1" applyFont="1" applyBorder="1"/>
    <xf numFmtId="2" fontId="8" fillId="0" borderId="0" xfId="0" applyNumberFormat="1" applyFont="1" applyBorder="1"/>
    <xf numFmtId="1" fontId="6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0" fillId="0" borderId="0" xfId="0" applyNumberFormat="1" applyBorder="1"/>
    <xf numFmtId="49" fontId="16" fillId="0" borderId="6" xfId="0" applyNumberFormat="1" applyFont="1" applyBorder="1" applyAlignment="1">
      <alignment wrapText="1"/>
    </xf>
    <xf numFmtId="1" fontId="6" fillId="0" borderId="2" xfId="0" applyNumberFormat="1" applyFont="1" applyFill="1" applyBorder="1" applyAlignment="1">
      <alignment horizontal="center" wrapText="1"/>
    </xf>
    <xf numFmtId="0" fontId="0" fillId="0" borderId="0" xfId="0" applyBorder="1"/>
    <xf numFmtId="1" fontId="0" fillId="0" borderId="0" xfId="0" applyNumberFormat="1" applyBorder="1"/>
    <xf numFmtId="1" fontId="8" fillId="0" borderId="0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0" fontId="21" fillId="0" borderId="0" xfId="0" applyFont="1"/>
    <xf numFmtId="165" fontId="19" fillId="0" borderId="1" xfId="0" applyNumberFormat="1" applyFont="1" applyBorder="1" applyAlignment="1">
      <alignment horizontal="center"/>
    </xf>
    <xf numFmtId="165" fontId="21" fillId="0" borderId="0" xfId="0" applyNumberFormat="1" applyFont="1"/>
    <xf numFmtId="165" fontId="0" fillId="0" borderId="0" xfId="0" applyNumberFormat="1"/>
    <xf numFmtId="4" fontId="6" fillId="0" borderId="1" xfId="0" applyNumberFormat="1" applyFont="1" applyBorder="1"/>
    <xf numFmtId="2" fontId="6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2" fontId="6" fillId="8" borderId="1" xfId="0" applyNumberFormat="1" applyFont="1" applyFill="1" applyBorder="1" applyAlignment="1">
      <alignment horizontal="right" wrapText="1"/>
    </xf>
    <xf numFmtId="2" fontId="6" fillId="7" borderId="1" xfId="0" applyNumberFormat="1" applyFont="1" applyFill="1" applyBorder="1" applyAlignment="1">
      <alignment horizontal="right" wrapText="1"/>
    </xf>
    <xf numFmtId="168" fontId="8" fillId="2" borderId="1" xfId="0" applyNumberFormat="1" applyFont="1" applyFill="1" applyBorder="1" applyAlignment="1">
      <alignment wrapText="1"/>
    </xf>
    <xf numFmtId="2" fontId="6" fillId="7" borderId="1" xfId="0" applyNumberFormat="1" applyFont="1" applyFill="1" applyBorder="1" applyAlignment="1">
      <alignment horizontal="center" wrapText="1"/>
    </xf>
    <xf numFmtId="2" fontId="6" fillId="8" borderId="1" xfId="0" applyNumberFormat="1" applyFont="1" applyFill="1" applyBorder="1" applyAlignment="1">
      <alignment horizontal="center" wrapText="1"/>
    </xf>
    <xf numFmtId="0" fontId="16" fillId="0" borderId="6" xfId="0" applyFont="1" applyBorder="1" applyAlignment="1">
      <alignment horizontal="left" wrapText="1"/>
    </xf>
    <xf numFmtId="0" fontId="16" fillId="6" borderId="4" xfId="0" applyFont="1" applyFill="1" applyBorder="1" applyAlignment="1">
      <alignment wrapText="1"/>
    </xf>
    <xf numFmtId="49" fontId="16" fillId="0" borderId="6" xfId="0" applyNumberFormat="1" applyFont="1" applyBorder="1" applyAlignment="1">
      <alignment horizontal="left" wrapText="1"/>
    </xf>
    <xf numFmtId="0" fontId="16" fillId="3" borderId="6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70" zoomScaleNormal="70" zoomScaleSheetLayoutView="75" workbookViewId="0"/>
  </sheetViews>
  <sheetFormatPr defaultRowHeight="12.75"/>
  <cols>
    <col min="1" max="1" width="4" customWidth="1"/>
    <col min="2" max="2" width="63.5703125" customWidth="1"/>
    <col min="3" max="4" width="13.7109375" customWidth="1"/>
    <col min="5" max="5" width="12.28515625" customWidth="1"/>
    <col min="6" max="6" width="12.5703125" customWidth="1"/>
    <col min="7" max="7" width="12.42578125" customWidth="1"/>
    <col min="8" max="8" width="18.140625" customWidth="1"/>
    <col min="9" max="9" width="13.140625" customWidth="1"/>
    <col min="10" max="10" width="13.42578125" customWidth="1"/>
    <col min="11" max="11" width="15.85546875" customWidth="1"/>
    <col min="12" max="12" width="14.140625" customWidth="1"/>
  </cols>
  <sheetData>
    <row r="1" spans="1:12" ht="20.25">
      <c r="D1" s="58" t="s">
        <v>109</v>
      </c>
    </row>
    <row r="2" spans="1:12" ht="148.5" customHeight="1">
      <c r="A2" s="114" t="s">
        <v>167</v>
      </c>
      <c r="B2" s="53" t="s">
        <v>0</v>
      </c>
      <c r="C2" s="104" t="s">
        <v>110</v>
      </c>
      <c r="D2" s="104" t="s">
        <v>111</v>
      </c>
      <c r="E2" s="104" t="s">
        <v>114</v>
      </c>
      <c r="F2" s="104" t="s">
        <v>165</v>
      </c>
      <c r="G2" s="104" t="s">
        <v>155</v>
      </c>
      <c r="H2" s="104" t="s">
        <v>168</v>
      </c>
      <c r="I2" s="104" t="s">
        <v>166</v>
      </c>
      <c r="J2" s="104" t="s">
        <v>156</v>
      </c>
      <c r="K2" s="105" t="s">
        <v>98</v>
      </c>
      <c r="L2" s="52"/>
    </row>
    <row r="3" spans="1:12" ht="22.5" customHeight="1">
      <c r="A3" s="43">
        <v>1</v>
      </c>
      <c r="B3" s="1" t="s">
        <v>7</v>
      </c>
      <c r="C3" s="13">
        <v>1.42</v>
      </c>
      <c r="D3" s="23">
        <v>1.1100000000000001</v>
      </c>
      <c r="E3" s="35">
        <v>1.21</v>
      </c>
      <c r="F3" s="23">
        <v>1.1299999999999999</v>
      </c>
      <c r="G3" s="23">
        <v>0</v>
      </c>
      <c r="H3" s="55">
        <v>2.1000000000000001E-2</v>
      </c>
      <c r="I3" s="23">
        <v>0.18</v>
      </c>
      <c r="J3" s="23">
        <v>0.02</v>
      </c>
      <c r="K3" s="55">
        <f t="shared" ref="K3:K33" si="0">0.2*C3+0.1*D3+0.2*E3+0.2*F3+0.1*G3+0.1*(H3+I3)+0.05*J3</f>
        <v>0.8841</v>
      </c>
      <c r="L3" s="52"/>
    </row>
    <row r="4" spans="1:12" ht="15.75" customHeight="1">
      <c r="A4" s="43">
        <v>2</v>
      </c>
      <c r="B4" s="1" t="s">
        <v>5</v>
      </c>
      <c r="C4" s="13">
        <v>0.83</v>
      </c>
      <c r="D4" s="23">
        <v>0.93</v>
      </c>
      <c r="E4" s="35">
        <v>0.67</v>
      </c>
      <c r="F4" s="23">
        <v>1.69</v>
      </c>
      <c r="G4" s="23">
        <v>0.06</v>
      </c>
      <c r="H4" s="55">
        <v>1.4999999999999999E-2</v>
      </c>
      <c r="I4" s="23">
        <v>0.45</v>
      </c>
      <c r="J4" s="23">
        <v>0.1</v>
      </c>
      <c r="K4" s="55">
        <f t="shared" si="0"/>
        <v>0.78850000000000009</v>
      </c>
      <c r="L4" s="52"/>
    </row>
    <row r="5" spans="1:12" ht="17.25" customHeight="1">
      <c r="A5" s="43">
        <v>3</v>
      </c>
      <c r="B5" s="1" t="s">
        <v>19</v>
      </c>
      <c r="C5" s="13">
        <v>1.07</v>
      </c>
      <c r="D5" s="23">
        <v>1.61</v>
      </c>
      <c r="E5" s="35">
        <v>1.05</v>
      </c>
      <c r="F5" s="23">
        <v>0.65</v>
      </c>
      <c r="G5" s="23">
        <v>0.02</v>
      </c>
      <c r="H5" s="55">
        <v>0.124</v>
      </c>
      <c r="I5" s="23">
        <v>0</v>
      </c>
      <c r="J5" s="23">
        <v>0.12</v>
      </c>
      <c r="K5" s="55">
        <f t="shared" si="0"/>
        <v>0.73540000000000005</v>
      </c>
      <c r="L5" s="52"/>
    </row>
    <row r="6" spans="1:12" ht="15.75">
      <c r="A6" s="43">
        <v>4</v>
      </c>
      <c r="B6" s="1" t="s">
        <v>134</v>
      </c>
      <c r="C6" s="13">
        <v>0.38</v>
      </c>
      <c r="D6" s="23">
        <v>1.27</v>
      </c>
      <c r="E6" s="35">
        <v>1.29</v>
      </c>
      <c r="F6" s="23">
        <v>1.17</v>
      </c>
      <c r="G6" s="23">
        <v>0.02</v>
      </c>
      <c r="H6" s="55">
        <v>7.2999999999999995E-2</v>
      </c>
      <c r="I6" s="23">
        <v>0.19</v>
      </c>
      <c r="J6" s="23">
        <v>0.04</v>
      </c>
      <c r="K6" s="55">
        <f t="shared" si="0"/>
        <v>0.72530000000000006</v>
      </c>
      <c r="L6" s="52"/>
    </row>
    <row r="7" spans="1:12" ht="17.25" customHeight="1">
      <c r="A7" s="43">
        <v>5</v>
      </c>
      <c r="B7" s="1" t="s">
        <v>4</v>
      </c>
      <c r="C7" s="13">
        <v>0.47</v>
      </c>
      <c r="D7" s="23">
        <v>1.41</v>
      </c>
      <c r="E7" s="35">
        <v>1.63</v>
      </c>
      <c r="F7" s="23">
        <v>0.34</v>
      </c>
      <c r="G7" s="23">
        <v>0.02</v>
      </c>
      <c r="H7" s="55">
        <v>3.9E-2</v>
      </c>
      <c r="I7" s="23">
        <v>0</v>
      </c>
      <c r="J7" s="23">
        <v>0.04</v>
      </c>
      <c r="K7" s="55">
        <f t="shared" si="0"/>
        <v>0.63690000000000002</v>
      </c>
      <c r="L7" s="52"/>
    </row>
    <row r="8" spans="1:12" ht="15.75">
      <c r="A8" s="43">
        <v>6</v>
      </c>
      <c r="B8" s="1" t="s">
        <v>25</v>
      </c>
      <c r="C8" s="13">
        <v>0.34</v>
      </c>
      <c r="D8" s="23">
        <v>1.25</v>
      </c>
      <c r="E8" s="35">
        <v>1.1399999999999999</v>
      </c>
      <c r="F8" s="23">
        <v>0.9</v>
      </c>
      <c r="G8" s="23">
        <v>0.11</v>
      </c>
      <c r="H8" s="55">
        <v>2.1000000000000001E-2</v>
      </c>
      <c r="I8" s="23">
        <v>0</v>
      </c>
      <c r="J8" s="23">
        <v>0.25</v>
      </c>
      <c r="K8" s="55">
        <f t="shared" si="0"/>
        <v>0.62659999999999993</v>
      </c>
      <c r="L8" s="52"/>
    </row>
    <row r="9" spans="1:12" ht="15.75">
      <c r="A9" s="43">
        <v>7</v>
      </c>
      <c r="B9" s="1" t="s">
        <v>10</v>
      </c>
      <c r="C9" s="13">
        <v>0.68</v>
      </c>
      <c r="D9" s="23">
        <v>1.33</v>
      </c>
      <c r="E9" s="35">
        <v>0.99</v>
      </c>
      <c r="F9" s="23">
        <v>0.63</v>
      </c>
      <c r="G9" s="23">
        <v>0.11</v>
      </c>
      <c r="H9" s="55">
        <v>2.3E-2</v>
      </c>
      <c r="I9" s="23">
        <v>0</v>
      </c>
      <c r="J9" s="23">
        <v>0.24</v>
      </c>
      <c r="K9" s="55">
        <f t="shared" si="0"/>
        <v>0.61829999999999996</v>
      </c>
      <c r="L9" s="52"/>
    </row>
    <row r="10" spans="1:12" ht="15.75">
      <c r="A10" s="43">
        <v>8</v>
      </c>
      <c r="B10" s="1" t="s">
        <v>28</v>
      </c>
      <c r="C10" s="13">
        <v>0.28999999999999998</v>
      </c>
      <c r="D10" s="23">
        <v>1.06</v>
      </c>
      <c r="E10" s="35">
        <v>1.31</v>
      </c>
      <c r="F10" s="23">
        <v>0.85</v>
      </c>
      <c r="G10" s="23">
        <v>0.04</v>
      </c>
      <c r="H10" s="55">
        <v>1.7999999999999999E-2</v>
      </c>
      <c r="I10" s="23">
        <v>0.01</v>
      </c>
      <c r="J10" s="23">
        <v>0.05</v>
      </c>
      <c r="K10" s="55">
        <f t="shared" si="0"/>
        <v>0.60530000000000006</v>
      </c>
      <c r="L10" s="52"/>
    </row>
    <row r="11" spans="1:12" ht="15.75">
      <c r="A11" s="43">
        <v>9</v>
      </c>
      <c r="B11" s="1" t="s">
        <v>6</v>
      </c>
      <c r="C11" s="13">
        <v>0.59</v>
      </c>
      <c r="D11" s="23">
        <v>1.01</v>
      </c>
      <c r="E11" s="35">
        <v>0.87</v>
      </c>
      <c r="F11" s="23">
        <v>0.85</v>
      </c>
      <c r="G11" s="23">
        <v>0.02</v>
      </c>
      <c r="H11" s="55">
        <v>7.0000000000000001E-3</v>
      </c>
      <c r="I11" s="23">
        <v>0</v>
      </c>
      <c r="J11" s="23">
        <v>0.32</v>
      </c>
      <c r="K11" s="55">
        <f t="shared" si="0"/>
        <v>0.58170000000000011</v>
      </c>
      <c r="L11" s="52"/>
    </row>
    <row r="12" spans="1:12" ht="16.5" customHeight="1">
      <c r="A12" s="43">
        <v>10</v>
      </c>
      <c r="B12" s="1" t="s">
        <v>13</v>
      </c>
      <c r="C12" s="13">
        <v>0.35</v>
      </c>
      <c r="D12" s="23">
        <v>1.71</v>
      </c>
      <c r="E12" s="35">
        <v>0.81</v>
      </c>
      <c r="F12" s="23">
        <v>0.72</v>
      </c>
      <c r="G12" s="23">
        <v>0.02</v>
      </c>
      <c r="H12" s="55">
        <v>0.13900000000000001</v>
      </c>
      <c r="I12" s="23">
        <v>0.03</v>
      </c>
      <c r="J12" s="23">
        <v>0.18</v>
      </c>
      <c r="K12" s="55">
        <f t="shared" si="0"/>
        <v>0.57490000000000008</v>
      </c>
      <c r="L12" s="52"/>
    </row>
    <row r="13" spans="1:12" ht="16.5" customHeight="1">
      <c r="A13" s="43">
        <v>11</v>
      </c>
      <c r="B13" s="1" t="s">
        <v>14</v>
      </c>
      <c r="C13" s="13">
        <v>0.24</v>
      </c>
      <c r="D13" s="23">
        <v>0.97</v>
      </c>
      <c r="E13" s="35">
        <v>1.24</v>
      </c>
      <c r="F13" s="23">
        <v>0.79</v>
      </c>
      <c r="G13" s="23">
        <v>0.06</v>
      </c>
      <c r="H13" s="55">
        <v>6.6000000000000003E-2</v>
      </c>
      <c r="I13" s="23">
        <v>0</v>
      </c>
      <c r="J13" s="23">
        <v>0.04</v>
      </c>
      <c r="K13" s="55">
        <f t="shared" si="0"/>
        <v>0.5656000000000001</v>
      </c>
      <c r="L13" s="52"/>
    </row>
    <row r="14" spans="1:12" ht="15.75">
      <c r="A14" s="43">
        <v>12</v>
      </c>
      <c r="B14" s="1" t="s">
        <v>8</v>
      </c>
      <c r="C14" s="13">
        <v>0.25</v>
      </c>
      <c r="D14" s="23">
        <v>1.57</v>
      </c>
      <c r="E14" s="35">
        <v>0.75</v>
      </c>
      <c r="F14" s="23">
        <v>0.91</v>
      </c>
      <c r="G14" s="23">
        <v>0.17</v>
      </c>
      <c r="H14" s="55">
        <v>7.0000000000000007E-2</v>
      </c>
      <c r="I14" s="23">
        <v>0</v>
      </c>
      <c r="J14" s="23">
        <v>0.05</v>
      </c>
      <c r="K14" s="55">
        <f t="shared" si="0"/>
        <v>0.5655</v>
      </c>
      <c r="L14" s="52"/>
    </row>
    <row r="15" spans="1:12" ht="15.75">
      <c r="A15" s="43">
        <v>13</v>
      </c>
      <c r="B15" s="1" t="s">
        <v>11</v>
      </c>
      <c r="C15" s="13">
        <v>0.48</v>
      </c>
      <c r="D15" s="23">
        <v>0.67</v>
      </c>
      <c r="E15" s="35">
        <v>1.07</v>
      </c>
      <c r="F15" s="23">
        <v>0.74</v>
      </c>
      <c r="G15" s="23">
        <v>0.08</v>
      </c>
      <c r="H15" s="55">
        <v>8.3000000000000004E-2</v>
      </c>
      <c r="I15" s="23">
        <v>0.08</v>
      </c>
      <c r="J15" s="23">
        <v>0.1</v>
      </c>
      <c r="K15" s="55">
        <f t="shared" si="0"/>
        <v>0.55430000000000001</v>
      </c>
      <c r="L15" s="52"/>
    </row>
    <row r="16" spans="1:12" ht="15.75">
      <c r="A16" s="43">
        <v>14</v>
      </c>
      <c r="B16" s="1" t="s">
        <v>20</v>
      </c>
      <c r="C16" s="13">
        <v>0.6</v>
      </c>
      <c r="D16" s="23">
        <v>1.1299999999999999</v>
      </c>
      <c r="E16" s="35">
        <v>0.8</v>
      </c>
      <c r="F16" s="23">
        <v>0.57999999999999996</v>
      </c>
      <c r="G16" s="23">
        <v>0.02</v>
      </c>
      <c r="H16" s="55">
        <v>3.6999999999999998E-2</v>
      </c>
      <c r="I16" s="23">
        <v>0</v>
      </c>
      <c r="J16" s="23">
        <v>0.08</v>
      </c>
      <c r="K16" s="55">
        <f t="shared" si="0"/>
        <v>0.51870000000000005</v>
      </c>
      <c r="L16" s="52"/>
    </row>
    <row r="17" spans="1:12" ht="18" customHeight="1">
      <c r="A17" s="43">
        <v>15</v>
      </c>
      <c r="B17" s="1" t="s">
        <v>12</v>
      </c>
      <c r="C17" s="13">
        <v>0.19</v>
      </c>
      <c r="D17" s="23">
        <v>0.8</v>
      </c>
      <c r="E17" s="35">
        <v>1.33</v>
      </c>
      <c r="F17" s="23">
        <v>0.46</v>
      </c>
      <c r="G17" s="23">
        <v>0.02</v>
      </c>
      <c r="H17" s="55">
        <v>1.7000000000000001E-2</v>
      </c>
      <c r="I17" s="23">
        <v>0</v>
      </c>
      <c r="J17" s="23">
        <v>7.0000000000000007E-2</v>
      </c>
      <c r="K17" s="55">
        <f t="shared" si="0"/>
        <v>0.48320000000000002</v>
      </c>
      <c r="L17" s="52"/>
    </row>
    <row r="18" spans="1:12" ht="15.75">
      <c r="A18" s="43">
        <v>16</v>
      </c>
      <c r="B18" s="1" t="s">
        <v>29</v>
      </c>
      <c r="C18" s="13">
        <v>0.61</v>
      </c>
      <c r="D18" s="23">
        <v>1.1100000000000001</v>
      </c>
      <c r="E18" s="35">
        <v>0.61</v>
      </c>
      <c r="F18" s="23">
        <v>0.45</v>
      </c>
      <c r="G18" s="23">
        <v>0.08</v>
      </c>
      <c r="H18" s="55">
        <v>1.6E-2</v>
      </c>
      <c r="I18" s="23">
        <v>0</v>
      </c>
      <c r="J18" s="23">
        <v>0.25</v>
      </c>
      <c r="K18" s="55">
        <f t="shared" si="0"/>
        <v>0.46710000000000002</v>
      </c>
      <c r="L18" s="52"/>
    </row>
    <row r="19" spans="1:12" ht="15.75">
      <c r="A19" s="43">
        <v>17</v>
      </c>
      <c r="B19" s="1" t="s">
        <v>26</v>
      </c>
      <c r="C19" s="13">
        <v>0.12</v>
      </c>
      <c r="D19" s="23">
        <v>1.48</v>
      </c>
      <c r="E19" s="35">
        <v>0.92</v>
      </c>
      <c r="F19" s="23">
        <v>0.38</v>
      </c>
      <c r="G19" s="23">
        <v>0.09</v>
      </c>
      <c r="H19" s="55">
        <v>5.8000000000000003E-2</v>
      </c>
      <c r="I19" s="23">
        <v>0</v>
      </c>
      <c r="J19" s="23">
        <v>0.06</v>
      </c>
      <c r="K19" s="55">
        <f t="shared" si="0"/>
        <v>0.44980000000000003</v>
      </c>
      <c r="L19" s="52"/>
    </row>
    <row r="20" spans="1:12" ht="15.75">
      <c r="A20" s="43">
        <v>18</v>
      </c>
      <c r="B20" s="1" t="s">
        <v>9</v>
      </c>
      <c r="C20" s="13">
        <v>0.2</v>
      </c>
      <c r="D20" s="23">
        <v>1.1499999999999999</v>
      </c>
      <c r="E20" s="35">
        <v>0.6</v>
      </c>
      <c r="F20" s="23">
        <v>0.74</v>
      </c>
      <c r="G20" s="23">
        <v>0.02</v>
      </c>
      <c r="H20" s="55">
        <v>1.4999999999999999E-2</v>
      </c>
      <c r="I20" s="23">
        <v>0</v>
      </c>
      <c r="J20" s="23">
        <v>0.04</v>
      </c>
      <c r="K20" s="55">
        <f t="shared" si="0"/>
        <v>0.42850000000000005</v>
      </c>
      <c r="L20" s="52"/>
    </row>
    <row r="21" spans="1:12" ht="15.75">
      <c r="A21" s="43">
        <v>19</v>
      </c>
      <c r="B21" s="1" t="s">
        <v>15</v>
      </c>
      <c r="C21" s="13">
        <v>0.27</v>
      </c>
      <c r="D21" s="23">
        <v>1.1100000000000001</v>
      </c>
      <c r="E21" s="35">
        <v>0.55000000000000004</v>
      </c>
      <c r="F21" s="23">
        <v>0.68</v>
      </c>
      <c r="G21" s="23">
        <v>0.02</v>
      </c>
      <c r="H21" s="55">
        <v>0.01</v>
      </c>
      <c r="I21" s="23">
        <v>0</v>
      </c>
      <c r="J21" s="23">
        <v>0.04</v>
      </c>
      <c r="K21" s="55">
        <f t="shared" si="0"/>
        <v>0.41600000000000004</v>
      </c>
      <c r="L21" s="52"/>
    </row>
    <row r="22" spans="1:12" ht="15.75">
      <c r="A22" s="43">
        <v>20</v>
      </c>
      <c r="B22" s="1" t="s">
        <v>21</v>
      </c>
      <c r="C22" s="13">
        <v>0.17</v>
      </c>
      <c r="D22" s="23">
        <v>1.21</v>
      </c>
      <c r="E22" s="35">
        <v>0.77</v>
      </c>
      <c r="F22" s="23">
        <v>0.38</v>
      </c>
      <c r="G22" s="23">
        <v>0</v>
      </c>
      <c r="H22" s="55">
        <v>8.0000000000000002E-3</v>
      </c>
      <c r="I22" s="23">
        <v>0</v>
      </c>
      <c r="J22" s="23">
        <v>0.08</v>
      </c>
      <c r="K22" s="55">
        <f t="shared" si="0"/>
        <v>0.38980000000000009</v>
      </c>
      <c r="L22" s="52"/>
    </row>
    <row r="23" spans="1:12" ht="15.75">
      <c r="A23" s="43">
        <v>21</v>
      </c>
      <c r="B23" s="1" t="s">
        <v>112</v>
      </c>
      <c r="C23" s="13">
        <v>0</v>
      </c>
      <c r="D23" s="23">
        <v>0.83</v>
      </c>
      <c r="E23" s="35">
        <v>1.07</v>
      </c>
      <c r="F23" s="23">
        <v>0.32</v>
      </c>
      <c r="G23" s="23">
        <v>0</v>
      </c>
      <c r="H23" s="55">
        <v>1.4999999999999999E-2</v>
      </c>
      <c r="I23" s="23">
        <v>0</v>
      </c>
      <c r="J23" s="23">
        <v>0.09</v>
      </c>
      <c r="K23" s="55">
        <f t="shared" si="0"/>
        <v>0.36700000000000005</v>
      </c>
      <c r="L23" s="52"/>
    </row>
    <row r="24" spans="1:12" ht="15.75">
      <c r="A24" s="43">
        <v>22</v>
      </c>
      <c r="B24" s="1" t="s">
        <v>27</v>
      </c>
      <c r="C24" s="13">
        <v>0.31</v>
      </c>
      <c r="D24" s="23">
        <v>0.78</v>
      </c>
      <c r="E24" s="35">
        <v>0.66</v>
      </c>
      <c r="F24" s="23">
        <v>0.41</v>
      </c>
      <c r="G24" s="23">
        <v>0</v>
      </c>
      <c r="H24" s="55">
        <v>4.0000000000000001E-3</v>
      </c>
      <c r="I24" s="23">
        <v>0</v>
      </c>
      <c r="J24" s="23">
        <v>0.04</v>
      </c>
      <c r="K24" s="55">
        <f t="shared" si="0"/>
        <v>0.35640000000000005</v>
      </c>
      <c r="L24" s="52"/>
    </row>
    <row r="25" spans="1:12" ht="15.75">
      <c r="A25" s="43">
        <v>23</v>
      </c>
      <c r="B25" s="1" t="s">
        <v>16</v>
      </c>
      <c r="C25" s="13">
        <v>0.23</v>
      </c>
      <c r="D25" s="23">
        <v>1.26</v>
      </c>
      <c r="E25" s="35">
        <v>0</v>
      </c>
      <c r="F25" s="23">
        <v>0.72</v>
      </c>
      <c r="G25" s="23">
        <v>0</v>
      </c>
      <c r="H25" s="55">
        <v>0</v>
      </c>
      <c r="I25" s="23">
        <v>0</v>
      </c>
      <c r="J25" s="23">
        <v>0.06</v>
      </c>
      <c r="K25" s="55">
        <f t="shared" si="0"/>
        <v>0.31900000000000001</v>
      </c>
      <c r="L25" s="52"/>
    </row>
    <row r="26" spans="1:12" ht="15.75">
      <c r="A26" s="43">
        <v>24</v>
      </c>
      <c r="B26" s="1" t="s">
        <v>17</v>
      </c>
      <c r="C26" s="13">
        <v>0.24</v>
      </c>
      <c r="D26" s="23">
        <v>1.55</v>
      </c>
      <c r="E26" s="35">
        <v>0</v>
      </c>
      <c r="F26" s="23">
        <v>0.46</v>
      </c>
      <c r="G26" s="23">
        <v>0</v>
      </c>
      <c r="H26" s="55">
        <v>2.5000000000000001E-2</v>
      </c>
      <c r="I26" s="23">
        <v>0</v>
      </c>
      <c r="J26" s="23">
        <v>0.11</v>
      </c>
      <c r="K26" s="55">
        <f t="shared" si="0"/>
        <v>0.30300000000000005</v>
      </c>
      <c r="L26" s="52"/>
    </row>
    <row r="27" spans="1:12" ht="15.75">
      <c r="A27" s="43">
        <v>25</v>
      </c>
      <c r="B27" s="1" t="s">
        <v>31</v>
      </c>
      <c r="C27" s="13">
        <v>0.04</v>
      </c>
      <c r="D27" s="23">
        <v>0.48</v>
      </c>
      <c r="E27" s="35">
        <v>0.93</v>
      </c>
      <c r="F27" s="23">
        <v>0.25</v>
      </c>
      <c r="G27" s="23">
        <v>0.02</v>
      </c>
      <c r="H27" s="55">
        <v>1.7999999999999999E-2</v>
      </c>
      <c r="I27" s="23">
        <v>0</v>
      </c>
      <c r="J27" s="23">
        <v>0.04</v>
      </c>
      <c r="K27" s="55">
        <f t="shared" si="0"/>
        <v>0.29780000000000006</v>
      </c>
      <c r="L27" s="52"/>
    </row>
    <row r="28" spans="1:12" ht="15.75">
      <c r="A28" s="43">
        <v>26</v>
      </c>
      <c r="B28" s="1" t="s">
        <v>24</v>
      </c>
      <c r="C28" s="13">
        <v>0.03</v>
      </c>
      <c r="D28" s="23">
        <v>0.81</v>
      </c>
      <c r="E28" s="35">
        <v>0.36</v>
      </c>
      <c r="F28" s="23">
        <v>0.37</v>
      </c>
      <c r="G28" s="23">
        <v>0</v>
      </c>
      <c r="H28" s="55">
        <v>0</v>
      </c>
      <c r="I28" s="23">
        <v>0.05</v>
      </c>
      <c r="J28" s="23">
        <v>0.04</v>
      </c>
      <c r="K28" s="55">
        <f t="shared" si="0"/>
        <v>0.24000000000000005</v>
      </c>
      <c r="L28" s="52"/>
    </row>
    <row r="29" spans="1:12" ht="15.75">
      <c r="A29" s="43">
        <v>27</v>
      </c>
      <c r="B29" s="1" t="s">
        <v>30</v>
      </c>
      <c r="C29" s="13">
        <v>0.11</v>
      </c>
      <c r="D29" s="23">
        <v>1.1599999999999999</v>
      </c>
      <c r="E29" s="35">
        <v>0</v>
      </c>
      <c r="F29" s="23">
        <v>0.31</v>
      </c>
      <c r="G29" s="23">
        <v>0</v>
      </c>
      <c r="H29" s="55">
        <v>2.1999999999999999E-2</v>
      </c>
      <c r="I29" s="23">
        <v>0</v>
      </c>
      <c r="J29" s="23">
        <v>0.09</v>
      </c>
      <c r="K29" s="55">
        <f t="shared" si="0"/>
        <v>0.20669999999999999</v>
      </c>
      <c r="L29" s="52"/>
    </row>
    <row r="30" spans="1:12" ht="15.75">
      <c r="A30" s="43">
        <v>28</v>
      </c>
      <c r="B30" s="1" t="s">
        <v>23</v>
      </c>
      <c r="C30" s="13">
        <v>0.13</v>
      </c>
      <c r="D30" s="23">
        <v>1.01</v>
      </c>
      <c r="E30" s="35">
        <v>0</v>
      </c>
      <c r="F30" s="23">
        <v>0.38</v>
      </c>
      <c r="G30" s="23">
        <v>0</v>
      </c>
      <c r="H30" s="55">
        <v>1E-3</v>
      </c>
      <c r="I30" s="23">
        <v>0</v>
      </c>
      <c r="J30" s="23">
        <v>0.05</v>
      </c>
      <c r="K30" s="55">
        <f t="shared" si="0"/>
        <v>0.2056</v>
      </c>
      <c r="L30" s="52"/>
    </row>
    <row r="31" spans="1:12" ht="16.5" customHeight="1">
      <c r="A31" s="43">
        <v>29</v>
      </c>
      <c r="B31" s="1" t="s">
        <v>18</v>
      </c>
      <c r="C31" s="13">
        <v>0.1</v>
      </c>
      <c r="D31" s="23">
        <v>0.78</v>
      </c>
      <c r="E31" s="35">
        <v>0</v>
      </c>
      <c r="F31" s="23">
        <v>0.34</v>
      </c>
      <c r="G31" s="23">
        <v>0.02</v>
      </c>
      <c r="H31" s="55">
        <v>3.1E-2</v>
      </c>
      <c r="I31" s="23">
        <v>0</v>
      </c>
      <c r="J31" s="23">
        <v>7.0000000000000007E-2</v>
      </c>
      <c r="K31" s="55">
        <f t="shared" si="0"/>
        <v>0.17460000000000003</v>
      </c>
      <c r="L31" s="52"/>
    </row>
    <row r="32" spans="1:12" ht="15.75">
      <c r="A32" s="43">
        <v>30</v>
      </c>
      <c r="B32" s="1" t="s">
        <v>22</v>
      </c>
      <c r="C32" s="13">
        <v>0.11</v>
      </c>
      <c r="D32" s="23">
        <v>1.02</v>
      </c>
      <c r="E32" s="35">
        <v>0</v>
      </c>
      <c r="F32" s="23">
        <v>0.18</v>
      </c>
      <c r="G32" s="23">
        <v>0</v>
      </c>
      <c r="H32" s="55">
        <v>2.7E-2</v>
      </c>
      <c r="I32" s="23">
        <v>0</v>
      </c>
      <c r="J32" s="23">
        <v>0.09</v>
      </c>
      <c r="K32" s="55">
        <f t="shared" si="0"/>
        <v>0.16720000000000002</v>
      </c>
      <c r="L32" s="52"/>
    </row>
    <row r="33" spans="1:12" ht="15.75">
      <c r="A33" s="43">
        <v>31</v>
      </c>
      <c r="B33" s="1" t="s">
        <v>32</v>
      </c>
      <c r="C33" s="13">
        <v>0</v>
      </c>
      <c r="D33" s="23">
        <v>0.2</v>
      </c>
      <c r="E33" s="35">
        <v>0</v>
      </c>
      <c r="F33" s="23">
        <v>0</v>
      </c>
      <c r="G33" s="23">
        <v>0</v>
      </c>
      <c r="H33" s="55">
        <v>0</v>
      </c>
      <c r="I33" s="23">
        <v>0</v>
      </c>
      <c r="J33" s="23">
        <v>0</v>
      </c>
      <c r="K33" s="55">
        <f t="shared" si="0"/>
        <v>2.0000000000000004E-2</v>
      </c>
      <c r="L33" s="52"/>
    </row>
    <row r="34" spans="1:12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1:12" ht="150" customHeight="1">
      <c r="A35" s="114" t="s">
        <v>167</v>
      </c>
      <c r="B35" s="53" t="s">
        <v>41</v>
      </c>
      <c r="C35" s="106" t="s">
        <v>110</v>
      </c>
      <c r="D35" s="106" t="s">
        <v>111</v>
      </c>
      <c r="E35" s="107" t="s">
        <v>114</v>
      </c>
      <c r="F35" s="107" t="s">
        <v>164</v>
      </c>
      <c r="G35" s="107" t="s">
        <v>155</v>
      </c>
      <c r="H35" s="107" t="s">
        <v>169</v>
      </c>
      <c r="I35" s="107" t="s">
        <v>166</v>
      </c>
      <c r="J35" s="107" t="s">
        <v>156</v>
      </c>
      <c r="K35" s="106" t="s">
        <v>157</v>
      </c>
      <c r="L35" s="36" t="s">
        <v>98</v>
      </c>
    </row>
    <row r="36" spans="1:12" ht="15.75">
      <c r="A36" s="43">
        <v>1</v>
      </c>
      <c r="B36" s="1" t="s">
        <v>34</v>
      </c>
      <c r="C36" s="33">
        <v>1.83</v>
      </c>
      <c r="D36" s="23">
        <v>1.53</v>
      </c>
      <c r="E36" s="35">
        <v>2.67</v>
      </c>
      <c r="F36" s="23">
        <v>1.63</v>
      </c>
      <c r="G36" s="23">
        <v>0.21</v>
      </c>
      <c r="H36" s="23">
        <v>0.54</v>
      </c>
      <c r="I36" s="23">
        <v>0.4</v>
      </c>
      <c r="J36" s="23">
        <v>0.06</v>
      </c>
      <c r="K36" s="23">
        <v>0.73</v>
      </c>
      <c r="L36" s="54">
        <f>0.2*C36+0.1*D36+0.2*E36+0.2*F36+0.1*G36+0.1*(H36+I36)+0.05*J36+0.05*K36</f>
        <v>1.5335000000000001</v>
      </c>
    </row>
    <row r="37" spans="1:12" ht="31.5">
      <c r="A37" s="43">
        <v>2</v>
      </c>
      <c r="B37" s="1" t="s">
        <v>36</v>
      </c>
      <c r="C37" s="33">
        <v>1.1200000000000001</v>
      </c>
      <c r="D37" s="23">
        <v>1.51</v>
      </c>
      <c r="E37" s="35">
        <v>1.82</v>
      </c>
      <c r="F37" s="23">
        <v>1.66</v>
      </c>
      <c r="G37" s="23">
        <v>0.26</v>
      </c>
      <c r="H37" s="23">
        <v>0.27</v>
      </c>
      <c r="I37" s="23">
        <v>0.09</v>
      </c>
      <c r="J37" s="23">
        <v>0.08</v>
      </c>
      <c r="K37" s="23">
        <v>0.52</v>
      </c>
      <c r="L37" s="54">
        <f>0.2*C37+0.1*D37+0.2*E37+0.2*F37+0.1*G37+0.1*(H37+I37)+0.05*J37+0.05*K37</f>
        <v>1.1630000000000003</v>
      </c>
    </row>
    <row r="38" spans="1:12" ht="34.5" customHeight="1">
      <c r="A38" s="43">
        <v>3</v>
      </c>
      <c r="B38" s="1" t="s">
        <v>35</v>
      </c>
      <c r="C38" s="33">
        <v>1.05</v>
      </c>
      <c r="D38" s="23">
        <v>1.38</v>
      </c>
      <c r="E38" s="35">
        <v>1.28</v>
      </c>
      <c r="F38" s="23">
        <v>1.87</v>
      </c>
      <c r="G38" s="23">
        <v>0.19</v>
      </c>
      <c r="H38" s="23">
        <v>0.06</v>
      </c>
      <c r="I38" s="23">
        <v>0.5</v>
      </c>
      <c r="J38" s="23">
        <v>0.04</v>
      </c>
      <c r="K38" s="23">
        <v>0.54</v>
      </c>
      <c r="L38" s="54">
        <f>0.2*C38+0.1*D38+0.2*E38+0.2*F38+0.1*G38+0.1*(H38+I38)+0.05*J38+0.05*K38</f>
        <v>1.0819999999999999</v>
      </c>
    </row>
    <row r="39" spans="1:12" ht="15.75">
      <c r="A39" s="43">
        <v>4</v>
      </c>
      <c r="B39" s="1" t="s">
        <v>33</v>
      </c>
      <c r="C39" s="33">
        <v>1.1299999999999999</v>
      </c>
      <c r="D39" s="23">
        <v>1.8</v>
      </c>
      <c r="E39" s="35">
        <v>1.22</v>
      </c>
      <c r="F39" s="23">
        <v>1.52</v>
      </c>
      <c r="G39" s="23">
        <v>0.34</v>
      </c>
      <c r="H39" s="23">
        <v>0.13</v>
      </c>
      <c r="I39" s="23">
        <v>0</v>
      </c>
      <c r="J39" s="23">
        <v>0.05</v>
      </c>
      <c r="K39" s="23">
        <v>0.21</v>
      </c>
      <c r="L39" s="54">
        <f>0.2*C39+0.1*D39+0.2*E39+0.2*F39+0.1*G39+0.1*(H39+I39)+0.05*J39+0.05*K39</f>
        <v>1.014</v>
      </c>
    </row>
  </sheetData>
  <sortState ref="B36:L39">
    <sortCondition descending="1" ref="L36:L39"/>
  </sortState>
  <phoneticPr fontId="5" type="noConversion"/>
  <pageMargins left="0.27" right="0.2" top="0.36" bottom="0.35" header="0.31" footer="0.24"/>
  <pageSetup paperSize="9" scale="70" orientation="landscape" verticalDpi="300" r:id="rId1"/>
  <headerFooter alignWithMargins="0"/>
  <rowBreaks count="1" manualBreakCount="1">
    <brk id="34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G38"/>
  <sheetViews>
    <sheetView zoomScale="70" zoomScaleNormal="70" workbookViewId="0">
      <selection activeCell="L23" sqref="L23"/>
    </sheetView>
  </sheetViews>
  <sheetFormatPr defaultRowHeight="12.75"/>
  <cols>
    <col min="1" max="1" width="7" customWidth="1"/>
    <col min="2" max="2" width="54.42578125" customWidth="1"/>
    <col min="3" max="3" width="27" customWidth="1"/>
    <col min="4" max="4" width="20.42578125" customWidth="1"/>
    <col min="5" max="5" width="21.42578125" customWidth="1"/>
    <col min="6" max="7" width="22.28515625" customWidth="1"/>
  </cols>
  <sheetData>
    <row r="2" spans="1:7" ht="41.25" customHeight="1">
      <c r="B2" s="61" t="s">
        <v>90</v>
      </c>
      <c r="C2" s="7"/>
      <c r="D2" s="7"/>
      <c r="E2" s="7"/>
    </row>
    <row r="3" spans="1:7" ht="128.25" customHeight="1">
      <c r="A3" s="43" t="s">
        <v>99</v>
      </c>
      <c r="B3" s="57" t="s">
        <v>0</v>
      </c>
      <c r="C3" s="57" t="s">
        <v>92</v>
      </c>
      <c r="D3" s="57" t="s">
        <v>93</v>
      </c>
      <c r="E3" s="57" t="s">
        <v>94</v>
      </c>
      <c r="F3" s="57" t="s">
        <v>95</v>
      </c>
      <c r="G3" s="57" t="s">
        <v>96</v>
      </c>
    </row>
    <row r="4" spans="1:7" s="10" customFormat="1" ht="15.75">
      <c r="A4" s="46">
        <v>1</v>
      </c>
      <c r="B4" s="9" t="s">
        <v>134</v>
      </c>
      <c r="C4" s="78">
        <v>2</v>
      </c>
      <c r="D4" s="78">
        <f t="shared" ref="D4:D27" si="0">$C$28</f>
        <v>5</v>
      </c>
      <c r="E4" s="78">
        <v>9</v>
      </c>
      <c r="F4" s="77">
        <v>91</v>
      </c>
      <c r="G4" s="35">
        <f t="shared" ref="G4:G27" si="1">C4/D4+0.5*(E4/F4)</f>
        <v>0.44945054945054946</v>
      </c>
    </row>
    <row r="5" spans="1:7" s="10" customFormat="1" ht="15.75" customHeight="1">
      <c r="A5" s="46">
        <v>2</v>
      </c>
      <c r="B5" s="9" t="s">
        <v>10</v>
      </c>
      <c r="C5" s="78">
        <v>1</v>
      </c>
      <c r="D5" s="78">
        <f t="shared" si="0"/>
        <v>5</v>
      </c>
      <c r="E5" s="78">
        <v>14</v>
      </c>
      <c r="F5" s="77">
        <v>52</v>
      </c>
      <c r="G5" s="35">
        <f t="shared" si="1"/>
        <v>0.33461538461538465</v>
      </c>
    </row>
    <row r="6" spans="1:7" s="10" customFormat="1" ht="31.5">
      <c r="A6" s="46">
        <v>3</v>
      </c>
      <c r="B6" s="9" t="s">
        <v>7</v>
      </c>
      <c r="C6" s="78">
        <v>1</v>
      </c>
      <c r="D6" s="78">
        <f t="shared" si="0"/>
        <v>5</v>
      </c>
      <c r="E6" s="78">
        <v>10</v>
      </c>
      <c r="F6" s="77">
        <v>48</v>
      </c>
      <c r="G6" s="35">
        <f t="shared" si="1"/>
        <v>0.3041666666666667</v>
      </c>
    </row>
    <row r="7" spans="1:7" s="10" customFormat="1" ht="31.5" customHeight="1">
      <c r="A7" s="46">
        <v>4</v>
      </c>
      <c r="B7" s="9" t="s">
        <v>20</v>
      </c>
      <c r="C7" s="85">
        <v>1</v>
      </c>
      <c r="D7" s="78">
        <f t="shared" si="0"/>
        <v>5</v>
      </c>
      <c r="E7" s="78">
        <v>7</v>
      </c>
      <c r="F7" s="77">
        <v>38</v>
      </c>
      <c r="G7" s="35">
        <f t="shared" si="1"/>
        <v>0.29210526315789476</v>
      </c>
    </row>
    <row r="8" spans="1:7" s="10" customFormat="1" ht="13.5" customHeight="1">
      <c r="A8" s="46">
        <v>5</v>
      </c>
      <c r="B8" s="9" t="s">
        <v>12</v>
      </c>
      <c r="C8" s="78">
        <v>0</v>
      </c>
      <c r="D8" s="78">
        <f t="shared" si="0"/>
        <v>5</v>
      </c>
      <c r="E8" s="78">
        <v>24</v>
      </c>
      <c r="F8" s="77">
        <v>80</v>
      </c>
      <c r="G8" s="35">
        <f t="shared" si="1"/>
        <v>0.15</v>
      </c>
    </row>
    <row r="9" spans="1:7" s="10" customFormat="1" ht="15.75" customHeight="1">
      <c r="A9" s="46">
        <v>6</v>
      </c>
      <c r="B9" s="9" t="s">
        <v>112</v>
      </c>
      <c r="C9" s="78">
        <v>0</v>
      </c>
      <c r="D9" s="78">
        <f t="shared" si="0"/>
        <v>5</v>
      </c>
      <c r="E9" s="78">
        <v>9</v>
      </c>
      <c r="F9" s="77">
        <v>32</v>
      </c>
      <c r="G9" s="35">
        <f t="shared" si="1"/>
        <v>0.140625</v>
      </c>
    </row>
    <row r="10" spans="1:7" s="10" customFormat="1" ht="15" customHeight="1">
      <c r="A10" s="46">
        <v>7</v>
      </c>
      <c r="B10" s="9" t="s">
        <v>8</v>
      </c>
      <c r="C10" s="78">
        <v>0</v>
      </c>
      <c r="D10" s="78">
        <f t="shared" si="0"/>
        <v>5</v>
      </c>
      <c r="E10" s="78">
        <v>22</v>
      </c>
      <c r="F10" s="77">
        <v>84</v>
      </c>
      <c r="G10" s="35">
        <f t="shared" si="1"/>
        <v>0.13095238095238096</v>
      </c>
    </row>
    <row r="11" spans="1:7" s="10" customFormat="1" ht="15.75">
      <c r="A11" s="46">
        <v>8</v>
      </c>
      <c r="B11" s="9" t="s">
        <v>21</v>
      </c>
      <c r="C11" s="85">
        <v>0</v>
      </c>
      <c r="D11" s="78">
        <f t="shared" si="0"/>
        <v>5</v>
      </c>
      <c r="E11" s="78">
        <v>12</v>
      </c>
      <c r="F11" s="77">
        <v>46</v>
      </c>
      <c r="G11" s="35">
        <f t="shared" si="1"/>
        <v>0.13043478260869565</v>
      </c>
    </row>
    <row r="12" spans="1:7" s="10" customFormat="1" ht="13.5" customHeight="1">
      <c r="A12" s="46">
        <v>9</v>
      </c>
      <c r="B12" s="9" t="s">
        <v>9</v>
      </c>
      <c r="C12" s="78">
        <v>0</v>
      </c>
      <c r="D12" s="78">
        <f t="shared" si="0"/>
        <v>5</v>
      </c>
      <c r="E12" s="78">
        <v>16</v>
      </c>
      <c r="F12" s="77">
        <v>63</v>
      </c>
      <c r="G12" s="35">
        <f t="shared" si="1"/>
        <v>0.12698412698412698</v>
      </c>
    </row>
    <row r="13" spans="1:7" s="10" customFormat="1" ht="15.75">
      <c r="A13" s="46">
        <v>10</v>
      </c>
      <c r="B13" s="9" t="s">
        <v>6</v>
      </c>
      <c r="C13" s="78">
        <v>0</v>
      </c>
      <c r="D13" s="78">
        <f t="shared" si="0"/>
        <v>5</v>
      </c>
      <c r="E13" s="78">
        <v>10</v>
      </c>
      <c r="F13" s="77">
        <v>42</v>
      </c>
      <c r="G13" s="35">
        <f t="shared" si="1"/>
        <v>0.11904761904761904</v>
      </c>
    </row>
    <row r="14" spans="1:7" s="10" customFormat="1" ht="15.75">
      <c r="A14" s="46">
        <v>11</v>
      </c>
      <c r="B14" s="9" t="s">
        <v>29</v>
      </c>
      <c r="C14" s="78">
        <v>0</v>
      </c>
      <c r="D14" s="78">
        <f t="shared" si="0"/>
        <v>5</v>
      </c>
      <c r="E14" s="85">
        <v>7</v>
      </c>
      <c r="F14" s="77">
        <v>38</v>
      </c>
      <c r="G14" s="35">
        <f t="shared" si="1"/>
        <v>9.2105263157894732E-2</v>
      </c>
    </row>
    <row r="15" spans="1:7" s="10" customFormat="1" ht="16.5" customHeight="1">
      <c r="A15" s="46">
        <v>12</v>
      </c>
      <c r="B15" s="9" t="s">
        <v>25</v>
      </c>
      <c r="C15" s="85">
        <v>0</v>
      </c>
      <c r="D15" s="78">
        <f t="shared" si="0"/>
        <v>5</v>
      </c>
      <c r="E15" s="78">
        <v>20</v>
      </c>
      <c r="F15" s="77">
        <v>133</v>
      </c>
      <c r="G15" s="35">
        <f t="shared" si="1"/>
        <v>7.5187969924812026E-2</v>
      </c>
    </row>
    <row r="16" spans="1:7" s="10" customFormat="1" ht="16.5" customHeight="1">
      <c r="A16" s="46">
        <v>13</v>
      </c>
      <c r="B16" s="9" t="s">
        <v>13</v>
      </c>
      <c r="C16" s="85">
        <v>0</v>
      </c>
      <c r="D16" s="78">
        <f t="shared" si="0"/>
        <v>5</v>
      </c>
      <c r="E16" s="85">
        <v>17</v>
      </c>
      <c r="F16" s="77">
        <v>117</v>
      </c>
      <c r="G16" s="35">
        <f t="shared" si="1"/>
        <v>7.2649572649572655E-2</v>
      </c>
    </row>
    <row r="17" spans="1:7" s="10" customFormat="1" ht="15.75">
      <c r="A17" s="46">
        <v>14</v>
      </c>
      <c r="B17" s="9" t="s">
        <v>11</v>
      </c>
      <c r="C17" s="78">
        <v>0</v>
      </c>
      <c r="D17" s="78">
        <f t="shared" si="0"/>
        <v>5</v>
      </c>
      <c r="E17" s="78">
        <v>13</v>
      </c>
      <c r="F17" s="77">
        <v>94</v>
      </c>
      <c r="G17" s="35">
        <f t="shared" si="1"/>
        <v>6.9148936170212769E-2</v>
      </c>
    </row>
    <row r="18" spans="1:7" s="10" customFormat="1" ht="30" customHeight="1">
      <c r="A18" s="46">
        <v>15</v>
      </c>
      <c r="B18" s="9" t="s">
        <v>5</v>
      </c>
      <c r="C18" s="78">
        <v>0</v>
      </c>
      <c r="D18" s="78">
        <f t="shared" si="0"/>
        <v>5</v>
      </c>
      <c r="E18" s="78">
        <v>8</v>
      </c>
      <c r="F18" s="77">
        <v>58</v>
      </c>
      <c r="G18" s="35">
        <f t="shared" si="1"/>
        <v>6.8965517241379309E-2</v>
      </c>
    </row>
    <row r="19" spans="1:7" s="10" customFormat="1" ht="17.25" customHeight="1">
      <c r="A19" s="46">
        <v>16</v>
      </c>
      <c r="B19" s="9" t="s">
        <v>19</v>
      </c>
      <c r="C19" s="85">
        <v>0</v>
      </c>
      <c r="D19" s="78">
        <f t="shared" si="0"/>
        <v>5</v>
      </c>
      <c r="E19" s="78">
        <v>12</v>
      </c>
      <c r="F19" s="77">
        <v>91</v>
      </c>
      <c r="G19" s="35">
        <f t="shared" si="1"/>
        <v>6.5934065934065936E-2</v>
      </c>
    </row>
    <row r="20" spans="1:7" s="10" customFormat="1" ht="18" customHeight="1">
      <c r="A20" s="46">
        <v>17</v>
      </c>
      <c r="B20" s="9" t="s">
        <v>15</v>
      </c>
      <c r="C20" s="85">
        <v>0</v>
      </c>
      <c r="D20" s="78">
        <f t="shared" si="0"/>
        <v>5</v>
      </c>
      <c r="E20" s="85">
        <v>8</v>
      </c>
      <c r="F20" s="77">
        <v>71</v>
      </c>
      <c r="G20" s="35">
        <f t="shared" si="1"/>
        <v>5.6338028169014086E-2</v>
      </c>
    </row>
    <row r="21" spans="1:7" s="10" customFormat="1" ht="30.75" customHeight="1">
      <c r="A21" s="46">
        <v>18</v>
      </c>
      <c r="B21" s="9" t="s">
        <v>4</v>
      </c>
      <c r="C21" s="78">
        <v>0</v>
      </c>
      <c r="D21" s="78">
        <f t="shared" si="0"/>
        <v>5</v>
      </c>
      <c r="E21" s="78">
        <v>5</v>
      </c>
      <c r="F21" s="77">
        <v>50</v>
      </c>
      <c r="G21" s="35">
        <f t="shared" si="1"/>
        <v>0.05</v>
      </c>
    </row>
    <row r="22" spans="1:7" s="10" customFormat="1" ht="15.75">
      <c r="A22" s="46">
        <v>19</v>
      </c>
      <c r="B22" s="9" t="s">
        <v>14</v>
      </c>
      <c r="C22" s="78">
        <v>0</v>
      </c>
      <c r="D22" s="78">
        <f t="shared" si="0"/>
        <v>5</v>
      </c>
      <c r="E22" s="78">
        <v>19</v>
      </c>
      <c r="F22" s="77">
        <v>197</v>
      </c>
      <c r="G22" s="35">
        <f t="shared" si="1"/>
        <v>4.8223350253807105E-2</v>
      </c>
    </row>
    <row r="23" spans="1:7" s="10" customFormat="1" ht="18.75" customHeight="1">
      <c r="A23" s="46">
        <v>20</v>
      </c>
      <c r="B23" s="9" t="s">
        <v>27</v>
      </c>
      <c r="C23" s="78">
        <v>0</v>
      </c>
      <c r="D23" s="78">
        <f t="shared" si="0"/>
        <v>5</v>
      </c>
      <c r="E23" s="78">
        <v>2</v>
      </c>
      <c r="F23" s="77">
        <v>22</v>
      </c>
      <c r="G23" s="35">
        <f t="shared" si="1"/>
        <v>4.5454545454545456E-2</v>
      </c>
    </row>
    <row r="24" spans="1:7" s="10" customFormat="1" ht="18" customHeight="1">
      <c r="A24" s="46">
        <v>21</v>
      </c>
      <c r="B24" s="9" t="s">
        <v>26</v>
      </c>
      <c r="C24" s="78">
        <v>0</v>
      </c>
      <c r="D24" s="78">
        <f t="shared" si="0"/>
        <v>5</v>
      </c>
      <c r="E24" s="78">
        <v>7</v>
      </c>
      <c r="F24" s="77">
        <v>124</v>
      </c>
      <c r="G24" s="35">
        <f t="shared" si="1"/>
        <v>2.8225806451612902E-2</v>
      </c>
    </row>
    <row r="25" spans="1:7" s="10" customFormat="1" ht="15.75">
      <c r="A25" s="46">
        <v>22</v>
      </c>
      <c r="B25" s="9" t="s">
        <v>31</v>
      </c>
      <c r="C25" s="78">
        <v>0</v>
      </c>
      <c r="D25" s="78">
        <f t="shared" si="0"/>
        <v>5</v>
      </c>
      <c r="E25" s="78">
        <v>3</v>
      </c>
      <c r="F25" s="77">
        <v>62</v>
      </c>
      <c r="G25" s="35">
        <f t="shared" si="1"/>
        <v>2.4193548387096774E-2</v>
      </c>
    </row>
    <row r="26" spans="1:7" s="10" customFormat="1" ht="15.75" customHeight="1">
      <c r="A26" s="46">
        <v>23</v>
      </c>
      <c r="B26" s="9" t="s">
        <v>24</v>
      </c>
      <c r="C26" s="85">
        <v>0</v>
      </c>
      <c r="D26" s="78">
        <f t="shared" si="0"/>
        <v>5</v>
      </c>
      <c r="E26" s="78">
        <v>2</v>
      </c>
      <c r="F26" s="77">
        <v>46</v>
      </c>
      <c r="G26" s="35">
        <f t="shared" si="1"/>
        <v>2.1739130434782608E-2</v>
      </c>
    </row>
    <row r="27" spans="1:7" s="10" customFormat="1" ht="15" customHeight="1">
      <c r="A27" s="46">
        <v>24</v>
      </c>
      <c r="B27" s="9" t="s">
        <v>28</v>
      </c>
      <c r="C27" s="78">
        <v>0</v>
      </c>
      <c r="D27" s="78">
        <f t="shared" si="0"/>
        <v>5</v>
      </c>
      <c r="E27" s="78">
        <v>1</v>
      </c>
      <c r="F27" s="77">
        <v>37</v>
      </c>
      <c r="G27" s="35">
        <f t="shared" si="1"/>
        <v>1.3513513513513514E-2</v>
      </c>
    </row>
    <row r="28" spans="1:7" s="10" customFormat="1" ht="15.75">
      <c r="A28" s="81"/>
      <c r="B28" s="82" t="s">
        <v>49</v>
      </c>
      <c r="C28" s="86">
        <f>SUM(C4:C27)</f>
        <v>5</v>
      </c>
      <c r="D28" s="86"/>
      <c r="E28" s="86">
        <f>SUM(E4:E27)</f>
        <v>257</v>
      </c>
      <c r="F28" s="83">
        <f>SUM(F4:F27)</f>
        <v>1716</v>
      </c>
      <c r="G28" s="84"/>
    </row>
    <row r="29" spans="1:7" ht="46.5" customHeight="1">
      <c r="A29" s="37"/>
      <c r="B29" s="73" t="s">
        <v>91</v>
      </c>
      <c r="C29" s="42"/>
      <c r="D29" s="42"/>
      <c r="E29" s="42"/>
      <c r="F29" s="37"/>
      <c r="G29" s="37"/>
    </row>
    <row r="30" spans="1:7" ht="121.5" customHeight="1">
      <c r="A30" s="43" t="s">
        <v>99</v>
      </c>
      <c r="B30" s="57" t="s">
        <v>41</v>
      </c>
      <c r="C30" s="57" t="s">
        <v>92</v>
      </c>
      <c r="D30" s="57" t="s">
        <v>93</v>
      </c>
      <c r="E30" s="57" t="s">
        <v>94</v>
      </c>
      <c r="F30" s="57" t="s">
        <v>95</v>
      </c>
      <c r="G30" s="57" t="s">
        <v>96</v>
      </c>
    </row>
    <row r="31" spans="1:7" ht="15.75">
      <c r="A31" s="43">
        <v>1</v>
      </c>
      <c r="B31" s="3" t="s">
        <v>34</v>
      </c>
      <c r="C31" s="25">
        <v>4</v>
      </c>
      <c r="D31" s="25">
        <v>5</v>
      </c>
      <c r="E31" s="25">
        <v>93</v>
      </c>
      <c r="F31" s="28">
        <v>609</v>
      </c>
      <c r="G31" s="23">
        <f>C31/D31+0.5*(E31/F31)</f>
        <v>0.87635467980295567</v>
      </c>
    </row>
    <row r="32" spans="1:7" ht="15.75">
      <c r="A32" s="43">
        <v>2</v>
      </c>
      <c r="B32" s="3" t="s">
        <v>33</v>
      </c>
      <c r="C32" s="25">
        <v>1</v>
      </c>
      <c r="D32" s="25">
        <v>5</v>
      </c>
      <c r="E32" s="25">
        <v>78</v>
      </c>
      <c r="F32" s="28">
        <v>345</v>
      </c>
      <c r="G32" s="23">
        <f>C32/D32+0.5*(E32/F32)</f>
        <v>0.31304347826086959</v>
      </c>
    </row>
    <row r="33" spans="1:7" ht="30" customHeight="1">
      <c r="A33" s="43">
        <v>3</v>
      </c>
      <c r="B33" s="3" t="s">
        <v>36</v>
      </c>
      <c r="C33" s="25">
        <v>0</v>
      </c>
      <c r="D33" s="25">
        <v>5</v>
      </c>
      <c r="E33" s="25">
        <v>46</v>
      </c>
      <c r="F33" s="28">
        <v>355</v>
      </c>
      <c r="G33" s="23">
        <f>C33/D33+0.5*(E33/F33)</f>
        <v>6.4788732394366194E-2</v>
      </c>
    </row>
    <row r="34" spans="1:7" ht="33.75" customHeight="1">
      <c r="A34" s="43">
        <v>4</v>
      </c>
      <c r="B34" s="3" t="s">
        <v>35</v>
      </c>
      <c r="C34" s="25">
        <v>0</v>
      </c>
      <c r="D34" s="25">
        <v>5</v>
      </c>
      <c r="E34" s="25">
        <v>40</v>
      </c>
      <c r="F34" s="28">
        <v>407</v>
      </c>
      <c r="G34" s="23">
        <f>C34/D34+0.5*(E34/F34)</f>
        <v>4.9140049140049137E-2</v>
      </c>
    </row>
    <row r="35" spans="1:7" ht="15.75">
      <c r="B35" s="47" t="s">
        <v>49</v>
      </c>
      <c r="C35" s="31">
        <f>SUM(C31:C34)</f>
        <v>5</v>
      </c>
      <c r="D35" s="87"/>
      <c r="E35" s="31">
        <f>SUM(E31:E34)</f>
        <v>257</v>
      </c>
      <c r="F35" s="31">
        <f>SUM(F31:F34)</f>
        <v>1716</v>
      </c>
      <c r="G35" s="15"/>
    </row>
    <row r="37" spans="1:7" ht="15.75">
      <c r="C37" s="5"/>
    </row>
    <row r="38" spans="1:7" ht="15.75">
      <c r="C38" s="5"/>
    </row>
  </sheetData>
  <sortState ref="B31:G34">
    <sortCondition descending="1" ref="G31:G34"/>
  </sortState>
  <phoneticPr fontId="5" type="noConversion"/>
  <pageMargins left="0.38" right="0.42" top="0.46" bottom="0.4" header="0.43" footer="0.32"/>
  <pageSetup paperSize="9" scale="80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5"/>
  <sheetViews>
    <sheetView zoomScale="70" zoomScaleNormal="70" workbookViewId="0">
      <selection activeCell="K35" sqref="K35"/>
    </sheetView>
  </sheetViews>
  <sheetFormatPr defaultRowHeight="12.75"/>
  <cols>
    <col min="1" max="1" width="4.5703125" customWidth="1"/>
    <col min="2" max="2" width="51.7109375" customWidth="1"/>
    <col min="3" max="3" width="19.5703125" customWidth="1"/>
    <col min="4" max="4" width="20.28515625" customWidth="1"/>
    <col min="5" max="5" width="15.28515625" customWidth="1"/>
    <col min="6" max="6" width="16.85546875" customWidth="1"/>
    <col min="7" max="7" width="15.85546875" customWidth="1"/>
    <col min="8" max="8" width="16" customWidth="1"/>
    <col min="9" max="9" width="26.7109375" customWidth="1"/>
    <col min="10" max="10" width="15.85546875" customWidth="1"/>
    <col min="11" max="11" width="18" customWidth="1"/>
  </cols>
  <sheetData>
    <row r="1" spans="1:11" ht="48.75" customHeight="1">
      <c r="B1" s="133" t="s">
        <v>116</v>
      </c>
      <c r="C1" s="139"/>
      <c r="D1" s="4"/>
      <c r="F1" s="7"/>
      <c r="G1" s="7"/>
      <c r="H1" s="7"/>
      <c r="I1" s="7"/>
      <c r="J1" s="7"/>
      <c r="K1" s="7"/>
    </row>
    <row r="2" spans="1:11" ht="108" customHeight="1">
      <c r="A2" s="114" t="s">
        <v>139</v>
      </c>
      <c r="B2" s="57" t="s">
        <v>0</v>
      </c>
      <c r="C2" s="57" t="s">
        <v>101</v>
      </c>
      <c r="D2" s="57" t="s">
        <v>153</v>
      </c>
      <c r="E2" s="57" t="s">
        <v>154</v>
      </c>
      <c r="F2" s="57" t="s">
        <v>57</v>
      </c>
      <c r="G2" s="57" t="s">
        <v>58</v>
      </c>
      <c r="H2" s="57" t="s">
        <v>59</v>
      </c>
      <c r="I2" s="57" t="s">
        <v>60</v>
      </c>
      <c r="J2" s="57" t="s">
        <v>61</v>
      </c>
      <c r="K2" s="57" t="s">
        <v>150</v>
      </c>
    </row>
    <row r="3" spans="1:11" ht="31.5">
      <c r="A3" s="43">
        <v>1</v>
      </c>
      <c r="B3" s="9" t="s">
        <v>5</v>
      </c>
      <c r="C3" s="76">
        <v>15</v>
      </c>
      <c r="D3" s="25">
        <v>17</v>
      </c>
      <c r="E3" s="11">
        <v>16</v>
      </c>
      <c r="F3" s="11">
        <v>30</v>
      </c>
      <c r="G3" s="25">
        <v>1406</v>
      </c>
      <c r="H3" s="28">
        <v>6304</v>
      </c>
      <c r="I3" s="77">
        <v>1</v>
      </c>
      <c r="J3" s="28">
        <f t="shared" ref="J3:J33" si="0">$I$34</f>
        <v>19</v>
      </c>
      <c r="K3" s="23">
        <f t="shared" ref="K3:K33" si="1">C3/D3+E3/F3+G3/H3+I3/J3</f>
        <v>1.69135084838103</v>
      </c>
    </row>
    <row r="4" spans="1:11" s="10" customFormat="1" ht="20.25" customHeight="1">
      <c r="A4" s="46">
        <v>2</v>
      </c>
      <c r="B4" s="9" t="s">
        <v>134</v>
      </c>
      <c r="C4" s="76">
        <v>9</v>
      </c>
      <c r="D4" s="25">
        <v>17</v>
      </c>
      <c r="E4" s="85">
        <v>12</v>
      </c>
      <c r="F4" s="11">
        <v>30</v>
      </c>
      <c r="G4" s="85">
        <v>863</v>
      </c>
      <c r="H4" s="28">
        <v>6304</v>
      </c>
      <c r="I4" s="77">
        <v>2</v>
      </c>
      <c r="J4" s="28">
        <f t="shared" si="0"/>
        <v>19</v>
      </c>
      <c r="K4" s="35">
        <f t="shared" si="1"/>
        <v>1.1715721307224465</v>
      </c>
    </row>
    <row r="5" spans="1:11" s="10" customFormat="1" ht="31.5">
      <c r="A5" s="43">
        <v>3</v>
      </c>
      <c r="B5" s="9" t="s">
        <v>7</v>
      </c>
      <c r="C5" s="76">
        <v>8</v>
      </c>
      <c r="D5" s="25">
        <v>17</v>
      </c>
      <c r="E5" s="78">
        <v>14</v>
      </c>
      <c r="F5" s="11">
        <v>30</v>
      </c>
      <c r="G5" s="78">
        <v>884</v>
      </c>
      <c r="H5" s="28">
        <v>6304</v>
      </c>
      <c r="I5" s="77">
        <v>1</v>
      </c>
      <c r="J5" s="28">
        <f t="shared" si="0"/>
        <v>19</v>
      </c>
      <c r="K5" s="35">
        <f t="shared" si="1"/>
        <v>1.1301149073040917</v>
      </c>
    </row>
    <row r="6" spans="1:11" s="10" customFormat="1" ht="15.75">
      <c r="A6" s="46">
        <v>4</v>
      </c>
      <c r="B6" s="9" t="s">
        <v>8</v>
      </c>
      <c r="C6" s="76">
        <v>1</v>
      </c>
      <c r="D6" s="25">
        <v>17</v>
      </c>
      <c r="E6" s="85">
        <v>16</v>
      </c>
      <c r="F6" s="11">
        <v>30</v>
      </c>
      <c r="G6" s="85">
        <v>1643</v>
      </c>
      <c r="H6" s="28">
        <v>6304</v>
      </c>
      <c r="I6" s="77">
        <v>1</v>
      </c>
      <c r="J6" s="28">
        <f t="shared" si="0"/>
        <v>19</v>
      </c>
      <c r="K6" s="35">
        <f t="shared" si="1"/>
        <v>0.90541661428129894</v>
      </c>
    </row>
    <row r="7" spans="1:11" s="10" customFormat="1" ht="15.75">
      <c r="A7" s="43">
        <v>5</v>
      </c>
      <c r="B7" s="9" t="s">
        <v>25</v>
      </c>
      <c r="C7" s="76">
        <v>6</v>
      </c>
      <c r="D7" s="25">
        <v>17</v>
      </c>
      <c r="E7" s="78">
        <v>11</v>
      </c>
      <c r="F7" s="11">
        <v>30</v>
      </c>
      <c r="G7" s="78">
        <v>810</v>
      </c>
      <c r="H7" s="28">
        <v>6304</v>
      </c>
      <c r="I7" s="77">
        <v>1</v>
      </c>
      <c r="J7" s="28">
        <f t="shared" si="0"/>
        <v>19</v>
      </c>
      <c r="K7" s="35">
        <f t="shared" si="1"/>
        <v>0.90072926980035928</v>
      </c>
    </row>
    <row r="8" spans="1:11" s="10" customFormat="1" ht="15.75">
      <c r="A8" s="46">
        <v>6</v>
      </c>
      <c r="B8" s="9" t="s">
        <v>28</v>
      </c>
      <c r="C8" s="76">
        <v>9</v>
      </c>
      <c r="D8" s="25">
        <v>17</v>
      </c>
      <c r="E8" s="78">
        <v>8</v>
      </c>
      <c r="F8" s="11">
        <v>30</v>
      </c>
      <c r="G8" s="78">
        <v>338</v>
      </c>
      <c r="H8" s="28">
        <v>6304</v>
      </c>
      <c r="I8" s="77">
        <v>0</v>
      </c>
      <c r="J8" s="28">
        <f t="shared" si="0"/>
        <v>19</v>
      </c>
      <c r="K8" s="35">
        <f t="shared" si="1"/>
        <v>0.84969518264158461</v>
      </c>
    </row>
    <row r="9" spans="1:11" s="10" customFormat="1" ht="15.75">
      <c r="A9" s="43">
        <v>7</v>
      </c>
      <c r="B9" s="9" t="s">
        <v>6</v>
      </c>
      <c r="C9" s="76">
        <v>2</v>
      </c>
      <c r="D9" s="25">
        <v>17</v>
      </c>
      <c r="E9" s="78">
        <v>15</v>
      </c>
      <c r="F9" s="11">
        <v>30</v>
      </c>
      <c r="G9" s="78">
        <v>1102</v>
      </c>
      <c r="H9" s="28">
        <v>6304</v>
      </c>
      <c r="I9" s="77">
        <v>1</v>
      </c>
      <c r="J9" s="28">
        <f t="shared" si="0"/>
        <v>19</v>
      </c>
      <c r="K9" s="35">
        <f t="shared" si="1"/>
        <v>0.84508828244094869</v>
      </c>
    </row>
    <row r="10" spans="1:11" s="10" customFormat="1" ht="15.75">
      <c r="A10" s="46">
        <v>8</v>
      </c>
      <c r="B10" s="9" t="s">
        <v>14</v>
      </c>
      <c r="C10" s="76">
        <v>8</v>
      </c>
      <c r="D10" s="25">
        <v>17</v>
      </c>
      <c r="E10" s="78">
        <v>8</v>
      </c>
      <c r="F10" s="11">
        <v>30</v>
      </c>
      <c r="G10" s="78">
        <v>311</v>
      </c>
      <c r="H10" s="28">
        <v>6304</v>
      </c>
      <c r="I10" s="77">
        <v>0</v>
      </c>
      <c r="J10" s="28">
        <f t="shared" si="0"/>
        <v>19</v>
      </c>
      <c r="K10" s="35">
        <f t="shared" si="1"/>
        <v>0.78658865830596203</v>
      </c>
    </row>
    <row r="11" spans="1:11" s="10" customFormat="1" ht="15.75">
      <c r="A11" s="43">
        <v>9</v>
      </c>
      <c r="B11" s="9" t="s">
        <v>11</v>
      </c>
      <c r="C11" s="76">
        <v>7</v>
      </c>
      <c r="D11" s="25">
        <v>17</v>
      </c>
      <c r="E11" s="78">
        <v>7</v>
      </c>
      <c r="F11" s="11">
        <v>30</v>
      </c>
      <c r="G11" s="78">
        <v>273</v>
      </c>
      <c r="H11" s="28">
        <v>6304</v>
      </c>
      <c r="I11" s="77">
        <v>1</v>
      </c>
      <c r="J11" s="28">
        <f t="shared" si="0"/>
        <v>19</v>
      </c>
      <c r="K11" s="35">
        <f t="shared" si="1"/>
        <v>0.74103545572650642</v>
      </c>
    </row>
    <row r="12" spans="1:11" s="10" customFormat="1" ht="15.75">
      <c r="A12" s="46">
        <v>10</v>
      </c>
      <c r="B12" s="9" t="s">
        <v>9</v>
      </c>
      <c r="C12" s="76">
        <v>1</v>
      </c>
      <c r="D12" s="25">
        <v>17</v>
      </c>
      <c r="E12" s="78">
        <v>15</v>
      </c>
      <c r="F12" s="11">
        <v>30</v>
      </c>
      <c r="G12" s="78">
        <v>780</v>
      </c>
      <c r="H12" s="28">
        <v>6304</v>
      </c>
      <c r="I12" s="77">
        <v>1</v>
      </c>
      <c r="J12" s="28">
        <f t="shared" si="0"/>
        <v>19</v>
      </c>
      <c r="K12" s="35">
        <f t="shared" si="1"/>
        <v>0.73518607282613813</v>
      </c>
    </row>
    <row r="13" spans="1:11" s="10" customFormat="1" ht="15.75">
      <c r="A13" s="43">
        <v>11</v>
      </c>
      <c r="B13" s="9" t="s">
        <v>13</v>
      </c>
      <c r="C13" s="76">
        <v>8</v>
      </c>
      <c r="D13" s="25">
        <v>17</v>
      </c>
      <c r="E13" s="78">
        <v>5</v>
      </c>
      <c r="F13" s="11">
        <v>30</v>
      </c>
      <c r="G13" s="78">
        <v>203</v>
      </c>
      <c r="H13" s="28">
        <v>6304</v>
      </c>
      <c r="I13" s="77">
        <v>1</v>
      </c>
      <c r="J13" s="28">
        <f t="shared" si="0"/>
        <v>19</v>
      </c>
      <c r="K13" s="35">
        <f t="shared" si="1"/>
        <v>0.72208825755789885</v>
      </c>
    </row>
    <row r="14" spans="1:11" s="10" customFormat="1" ht="15.75">
      <c r="A14" s="46">
        <v>12</v>
      </c>
      <c r="B14" s="9" t="s">
        <v>16</v>
      </c>
      <c r="C14" s="76">
        <v>7</v>
      </c>
      <c r="D14" s="25">
        <v>17</v>
      </c>
      <c r="E14" s="78">
        <v>8</v>
      </c>
      <c r="F14" s="11">
        <v>30</v>
      </c>
      <c r="G14" s="78">
        <v>246</v>
      </c>
      <c r="H14" s="28">
        <v>6304</v>
      </c>
      <c r="I14" s="77">
        <v>0</v>
      </c>
      <c r="J14" s="28">
        <f t="shared" si="0"/>
        <v>19</v>
      </c>
      <c r="K14" s="35">
        <f t="shared" si="1"/>
        <v>0.71745421518861352</v>
      </c>
    </row>
    <row r="15" spans="1:11" s="10" customFormat="1" ht="15.75">
      <c r="A15" s="43">
        <v>13</v>
      </c>
      <c r="B15" s="9" t="s">
        <v>15</v>
      </c>
      <c r="C15" s="76">
        <v>4</v>
      </c>
      <c r="D15" s="25">
        <v>17</v>
      </c>
      <c r="E15" s="78">
        <v>11</v>
      </c>
      <c r="F15" s="11">
        <v>30</v>
      </c>
      <c r="G15" s="78">
        <v>479</v>
      </c>
      <c r="H15" s="28">
        <v>6304</v>
      </c>
      <c r="I15" s="77">
        <v>0</v>
      </c>
      <c r="J15" s="28">
        <f t="shared" si="0"/>
        <v>19</v>
      </c>
      <c r="K15" s="35">
        <f t="shared" si="1"/>
        <v>0.67794428685179653</v>
      </c>
    </row>
    <row r="16" spans="1:11" s="10" customFormat="1" ht="15.75">
      <c r="A16" s="46">
        <v>14</v>
      </c>
      <c r="B16" s="9" t="s">
        <v>19</v>
      </c>
      <c r="C16" s="76">
        <v>4</v>
      </c>
      <c r="D16" s="25">
        <v>17</v>
      </c>
      <c r="E16" s="78">
        <v>9</v>
      </c>
      <c r="F16" s="11">
        <v>30</v>
      </c>
      <c r="G16" s="78">
        <v>398</v>
      </c>
      <c r="H16" s="28">
        <v>6304</v>
      </c>
      <c r="I16" s="77">
        <v>1</v>
      </c>
      <c r="J16" s="28">
        <f t="shared" si="0"/>
        <v>19</v>
      </c>
      <c r="K16" s="35">
        <f t="shared" si="1"/>
        <v>0.65106021436092476</v>
      </c>
    </row>
    <row r="17" spans="1:11" s="10" customFormat="1" ht="15.75">
      <c r="A17" s="43">
        <v>15</v>
      </c>
      <c r="B17" s="9" t="s">
        <v>10</v>
      </c>
      <c r="C17" s="76">
        <v>3</v>
      </c>
      <c r="D17" s="25">
        <v>17</v>
      </c>
      <c r="E17" s="78">
        <v>11</v>
      </c>
      <c r="F17" s="11">
        <v>30</v>
      </c>
      <c r="G17" s="78">
        <v>541</v>
      </c>
      <c r="H17" s="28">
        <v>6304</v>
      </c>
      <c r="I17" s="77">
        <v>0</v>
      </c>
      <c r="J17" s="28">
        <f t="shared" si="0"/>
        <v>19</v>
      </c>
      <c r="K17" s="35">
        <f t="shared" si="1"/>
        <v>0.62895578282074249</v>
      </c>
    </row>
    <row r="18" spans="1:11" s="10" customFormat="1" ht="31.5" customHeight="1">
      <c r="A18" s="46">
        <v>16</v>
      </c>
      <c r="B18" s="9" t="s">
        <v>20</v>
      </c>
      <c r="C18" s="76">
        <v>3</v>
      </c>
      <c r="D18" s="25">
        <v>17</v>
      </c>
      <c r="E18" s="78">
        <v>9</v>
      </c>
      <c r="F18" s="11">
        <v>30</v>
      </c>
      <c r="G18" s="78">
        <v>305</v>
      </c>
      <c r="H18" s="28">
        <v>6304</v>
      </c>
      <c r="I18" s="77">
        <v>1</v>
      </c>
      <c r="J18" s="28">
        <f t="shared" si="0"/>
        <v>19</v>
      </c>
      <c r="K18" s="35">
        <f t="shared" si="1"/>
        <v>0.57748414687809402</v>
      </c>
    </row>
    <row r="19" spans="1:11" s="10" customFormat="1" ht="15.75">
      <c r="A19" s="43">
        <v>17</v>
      </c>
      <c r="B19" s="9" t="s">
        <v>12</v>
      </c>
      <c r="C19" s="76">
        <v>3</v>
      </c>
      <c r="D19" s="25">
        <v>17</v>
      </c>
      <c r="E19" s="78">
        <v>6</v>
      </c>
      <c r="F19" s="11">
        <v>30</v>
      </c>
      <c r="G19" s="78">
        <v>206</v>
      </c>
      <c r="H19" s="28">
        <v>6304</v>
      </c>
      <c r="I19" s="77">
        <v>1</v>
      </c>
      <c r="J19" s="28">
        <f t="shared" si="0"/>
        <v>19</v>
      </c>
      <c r="K19" s="35">
        <f t="shared" si="1"/>
        <v>0.4617798321572818</v>
      </c>
    </row>
    <row r="20" spans="1:11" s="10" customFormat="1" ht="20.25" customHeight="1">
      <c r="A20" s="46">
        <v>18</v>
      </c>
      <c r="B20" s="9" t="s">
        <v>17</v>
      </c>
      <c r="C20" s="76">
        <v>6</v>
      </c>
      <c r="D20" s="25">
        <v>17</v>
      </c>
      <c r="E20" s="78">
        <v>3</v>
      </c>
      <c r="F20" s="11">
        <v>30</v>
      </c>
      <c r="G20" s="78">
        <v>38</v>
      </c>
      <c r="H20" s="28">
        <v>6304</v>
      </c>
      <c r="I20" s="77">
        <v>0</v>
      </c>
      <c r="J20" s="28">
        <f t="shared" si="0"/>
        <v>19</v>
      </c>
      <c r="K20" s="35">
        <f t="shared" si="1"/>
        <v>0.45896909525231416</v>
      </c>
    </row>
    <row r="21" spans="1:11" s="10" customFormat="1" ht="15.75">
      <c r="A21" s="43">
        <v>19</v>
      </c>
      <c r="B21" s="9" t="s">
        <v>29</v>
      </c>
      <c r="C21" s="76">
        <v>3</v>
      </c>
      <c r="D21" s="25">
        <v>17</v>
      </c>
      <c r="E21" s="78">
        <v>6</v>
      </c>
      <c r="F21" s="11">
        <v>30</v>
      </c>
      <c r="G21" s="78">
        <v>137</v>
      </c>
      <c r="H21" s="28">
        <v>6304</v>
      </c>
      <c r="I21" s="77">
        <v>1</v>
      </c>
      <c r="J21" s="28">
        <f t="shared" si="0"/>
        <v>19</v>
      </c>
      <c r="K21" s="35">
        <f t="shared" si="1"/>
        <v>0.45083440068520059</v>
      </c>
    </row>
    <row r="22" spans="1:11" s="10" customFormat="1" ht="15.75">
      <c r="A22" s="46">
        <v>20</v>
      </c>
      <c r="B22" s="9" t="s">
        <v>27</v>
      </c>
      <c r="C22" s="76">
        <v>0</v>
      </c>
      <c r="D22" s="25">
        <v>17</v>
      </c>
      <c r="E22" s="78">
        <v>9</v>
      </c>
      <c r="F22" s="11">
        <v>30</v>
      </c>
      <c r="G22" s="78">
        <v>337</v>
      </c>
      <c r="H22" s="28">
        <v>6304</v>
      </c>
      <c r="I22" s="77">
        <v>1</v>
      </c>
      <c r="J22" s="28">
        <f t="shared" si="0"/>
        <v>19</v>
      </c>
      <c r="K22" s="35">
        <f t="shared" si="1"/>
        <v>0.40608970077477957</v>
      </c>
    </row>
    <row r="23" spans="1:11" s="10" customFormat="1" ht="15.75">
      <c r="A23" s="43">
        <v>21</v>
      </c>
      <c r="B23" s="9" t="s">
        <v>26</v>
      </c>
      <c r="C23" s="76">
        <v>3</v>
      </c>
      <c r="D23" s="25">
        <v>17</v>
      </c>
      <c r="E23" s="78">
        <v>4</v>
      </c>
      <c r="F23" s="11">
        <v>30</v>
      </c>
      <c r="G23" s="78">
        <v>127</v>
      </c>
      <c r="H23" s="28">
        <v>6304</v>
      </c>
      <c r="I23" s="77">
        <v>1</v>
      </c>
      <c r="J23" s="28">
        <f t="shared" si="0"/>
        <v>19</v>
      </c>
      <c r="K23" s="35">
        <f t="shared" si="1"/>
        <v>0.3825814396022903</v>
      </c>
    </row>
    <row r="24" spans="1:11" s="10" customFormat="1" ht="15.75">
      <c r="A24" s="46">
        <v>22</v>
      </c>
      <c r="B24" s="9" t="s">
        <v>21</v>
      </c>
      <c r="C24" s="76">
        <v>2</v>
      </c>
      <c r="D24" s="25">
        <v>17</v>
      </c>
      <c r="E24" s="85">
        <v>5</v>
      </c>
      <c r="F24" s="11">
        <v>30</v>
      </c>
      <c r="G24" s="85">
        <v>279</v>
      </c>
      <c r="H24" s="28">
        <v>6304</v>
      </c>
      <c r="I24" s="77">
        <v>1</v>
      </c>
      <c r="J24" s="28">
        <f t="shared" si="0"/>
        <v>19</v>
      </c>
      <c r="K24" s="35">
        <f t="shared" si="1"/>
        <v>0.38120291865076245</v>
      </c>
    </row>
    <row r="25" spans="1:11" s="10" customFormat="1" ht="31.5">
      <c r="A25" s="43">
        <v>23</v>
      </c>
      <c r="B25" s="9" t="s">
        <v>23</v>
      </c>
      <c r="C25" s="76">
        <v>4</v>
      </c>
      <c r="D25" s="25">
        <v>17</v>
      </c>
      <c r="E25" s="78">
        <v>4</v>
      </c>
      <c r="F25" s="11">
        <v>30</v>
      </c>
      <c r="G25" s="78">
        <v>57</v>
      </c>
      <c r="H25" s="28">
        <v>6304</v>
      </c>
      <c r="I25" s="77">
        <v>0</v>
      </c>
      <c r="J25" s="28">
        <f t="shared" si="0"/>
        <v>19</v>
      </c>
      <c r="K25" s="35">
        <f t="shared" si="1"/>
        <v>0.37766932915298101</v>
      </c>
    </row>
    <row r="26" spans="1:11" s="10" customFormat="1" ht="31.5">
      <c r="A26" s="46">
        <v>24</v>
      </c>
      <c r="B26" s="9" t="s">
        <v>24</v>
      </c>
      <c r="C26" s="76">
        <v>3</v>
      </c>
      <c r="D26" s="25">
        <v>17</v>
      </c>
      <c r="E26" s="78">
        <v>4</v>
      </c>
      <c r="F26" s="11">
        <v>30</v>
      </c>
      <c r="G26" s="78">
        <v>59</v>
      </c>
      <c r="H26" s="28">
        <v>6304</v>
      </c>
      <c r="I26" s="77">
        <v>1</v>
      </c>
      <c r="J26" s="28">
        <f t="shared" si="0"/>
        <v>19</v>
      </c>
      <c r="K26" s="35">
        <f t="shared" si="1"/>
        <v>0.37179463757183345</v>
      </c>
    </row>
    <row r="27" spans="1:11" s="10" customFormat="1" ht="15.75">
      <c r="A27" s="43">
        <v>25</v>
      </c>
      <c r="B27" s="9" t="s">
        <v>18</v>
      </c>
      <c r="C27" s="76">
        <v>4</v>
      </c>
      <c r="D27" s="25">
        <v>17</v>
      </c>
      <c r="E27" s="78">
        <v>3</v>
      </c>
      <c r="F27" s="11">
        <v>30</v>
      </c>
      <c r="G27" s="78">
        <v>35</v>
      </c>
      <c r="H27" s="28">
        <v>6304</v>
      </c>
      <c r="I27" s="77">
        <v>0</v>
      </c>
      <c r="J27" s="28">
        <f t="shared" si="0"/>
        <v>19</v>
      </c>
      <c r="K27" s="35">
        <f t="shared" si="1"/>
        <v>0.34084614810391167</v>
      </c>
    </row>
    <row r="28" spans="1:11" s="10" customFormat="1" ht="31.5">
      <c r="A28" s="46">
        <v>26</v>
      </c>
      <c r="B28" s="9" t="s">
        <v>4</v>
      </c>
      <c r="C28" s="76">
        <v>3</v>
      </c>
      <c r="D28" s="25">
        <v>17</v>
      </c>
      <c r="E28" s="78">
        <v>3</v>
      </c>
      <c r="F28" s="11">
        <v>30</v>
      </c>
      <c r="G28" s="78">
        <v>45</v>
      </c>
      <c r="H28" s="28">
        <v>6304</v>
      </c>
      <c r="I28" s="77">
        <v>1</v>
      </c>
      <c r="J28" s="28">
        <f t="shared" si="0"/>
        <v>19</v>
      </c>
      <c r="K28" s="35">
        <f t="shared" si="1"/>
        <v>0.33624049205575901</v>
      </c>
    </row>
    <row r="29" spans="1:11" s="10" customFormat="1" ht="15.75">
      <c r="A29" s="43">
        <v>27</v>
      </c>
      <c r="B29" s="9" t="s">
        <v>112</v>
      </c>
      <c r="C29" s="76">
        <v>0</v>
      </c>
      <c r="D29" s="25">
        <v>17</v>
      </c>
      <c r="E29" s="78">
        <v>8</v>
      </c>
      <c r="F29" s="11">
        <v>30</v>
      </c>
      <c r="G29" s="78">
        <v>344</v>
      </c>
      <c r="H29" s="28">
        <v>6304</v>
      </c>
      <c r="I29" s="77">
        <v>0</v>
      </c>
      <c r="J29" s="28">
        <f t="shared" si="0"/>
        <v>19</v>
      </c>
      <c r="K29" s="35">
        <f t="shared" si="1"/>
        <v>0.32123519458544836</v>
      </c>
    </row>
    <row r="30" spans="1:11" s="10" customFormat="1" ht="15.75">
      <c r="A30" s="46">
        <v>28</v>
      </c>
      <c r="B30" s="9" t="s">
        <v>30</v>
      </c>
      <c r="C30" s="76">
        <v>4</v>
      </c>
      <c r="D30" s="25">
        <v>17</v>
      </c>
      <c r="E30" s="78">
        <v>2</v>
      </c>
      <c r="F30" s="11">
        <v>30</v>
      </c>
      <c r="G30" s="78">
        <v>32</v>
      </c>
      <c r="H30" s="28">
        <v>6304</v>
      </c>
      <c r="I30" s="77">
        <v>0</v>
      </c>
      <c r="J30" s="28">
        <f t="shared" si="0"/>
        <v>19</v>
      </c>
      <c r="K30" s="35">
        <f t="shared" si="1"/>
        <v>0.30703692644570518</v>
      </c>
    </row>
    <row r="31" spans="1:11" s="10" customFormat="1" ht="15.75">
      <c r="A31" s="43">
        <v>29</v>
      </c>
      <c r="B31" s="9" t="s">
        <v>31</v>
      </c>
      <c r="C31" s="76">
        <v>3</v>
      </c>
      <c r="D31" s="25">
        <v>17</v>
      </c>
      <c r="E31" s="85">
        <v>2</v>
      </c>
      <c r="F31" s="11">
        <v>30</v>
      </c>
      <c r="G31" s="85">
        <v>21</v>
      </c>
      <c r="H31" s="28">
        <v>6304</v>
      </c>
      <c r="I31" s="77">
        <v>0</v>
      </c>
      <c r="J31" s="28">
        <f t="shared" si="0"/>
        <v>19</v>
      </c>
      <c r="K31" s="35">
        <f t="shared" si="1"/>
        <v>0.24646847317607248</v>
      </c>
    </row>
    <row r="32" spans="1:11" s="10" customFormat="1" ht="15.75">
      <c r="A32" s="46">
        <v>30</v>
      </c>
      <c r="B32" s="9" t="s">
        <v>22</v>
      </c>
      <c r="C32" s="76">
        <v>0</v>
      </c>
      <c r="D32" s="25">
        <v>17</v>
      </c>
      <c r="E32" s="78">
        <v>5</v>
      </c>
      <c r="F32" s="11">
        <v>30</v>
      </c>
      <c r="G32" s="78">
        <v>92</v>
      </c>
      <c r="H32" s="28">
        <v>6304</v>
      </c>
      <c r="I32" s="77">
        <v>0</v>
      </c>
      <c r="J32" s="28">
        <f t="shared" si="0"/>
        <v>19</v>
      </c>
      <c r="K32" s="35">
        <f t="shared" si="1"/>
        <v>0.18126057529610828</v>
      </c>
    </row>
    <row r="33" spans="1:11" s="10" customFormat="1" ht="15.75">
      <c r="A33" s="43">
        <v>31</v>
      </c>
      <c r="B33" s="9" t="s">
        <v>32</v>
      </c>
      <c r="C33" s="76">
        <v>0</v>
      </c>
      <c r="D33" s="25">
        <v>17</v>
      </c>
      <c r="E33" s="78">
        <v>0</v>
      </c>
      <c r="F33" s="11">
        <v>30</v>
      </c>
      <c r="G33" s="78">
        <v>0</v>
      </c>
      <c r="H33" s="28">
        <v>6304</v>
      </c>
      <c r="I33" s="77">
        <v>0</v>
      </c>
      <c r="J33" s="28">
        <f t="shared" si="0"/>
        <v>19</v>
      </c>
      <c r="K33" s="35">
        <f t="shared" si="1"/>
        <v>0</v>
      </c>
    </row>
    <row r="34" spans="1:11" ht="15.75">
      <c r="A34" s="2"/>
      <c r="B34" s="47" t="s">
        <v>49</v>
      </c>
      <c r="C34" s="65"/>
      <c r="D34" s="65"/>
      <c r="E34" s="66"/>
      <c r="F34" s="66"/>
      <c r="G34" s="66"/>
      <c r="H34" s="28"/>
      <c r="I34" s="79">
        <f>SUM(I3:I33)</f>
        <v>19</v>
      </c>
      <c r="J34" s="67"/>
      <c r="K34" s="41"/>
    </row>
    <row r="35" spans="1:11" ht="54" customHeight="1">
      <c r="A35" s="2"/>
      <c r="B35" s="134"/>
      <c r="C35" s="135"/>
      <c r="D35" s="135"/>
      <c r="E35" s="29"/>
      <c r="F35" s="29"/>
      <c r="G35" s="29"/>
      <c r="H35" s="136"/>
      <c r="I35" s="137"/>
      <c r="J35" s="136"/>
      <c r="K35" s="138"/>
    </row>
    <row r="36" spans="1:11" ht="40.5">
      <c r="A36" s="75"/>
      <c r="B36" s="73" t="s">
        <v>117</v>
      </c>
      <c r="C36" s="38"/>
      <c r="D36" s="38"/>
      <c r="E36" s="42"/>
      <c r="F36" s="42"/>
      <c r="G36" s="42"/>
      <c r="H36" s="39"/>
      <c r="I36" s="39"/>
      <c r="J36" s="39"/>
      <c r="K36" s="39"/>
    </row>
    <row r="37" spans="1:11" ht="108" customHeight="1">
      <c r="A37" s="71"/>
      <c r="B37" s="57" t="s">
        <v>41</v>
      </c>
      <c r="C37" s="57" t="s">
        <v>101</v>
      </c>
      <c r="D37" s="57" t="s">
        <v>100</v>
      </c>
      <c r="E37" s="57" t="s">
        <v>56</v>
      </c>
      <c r="F37" s="57" t="s">
        <v>57</v>
      </c>
      <c r="G37" s="57" t="s">
        <v>58</v>
      </c>
      <c r="H37" s="57" t="s">
        <v>59</v>
      </c>
      <c r="I37" s="57" t="s">
        <v>60</v>
      </c>
      <c r="J37" s="57" t="s">
        <v>61</v>
      </c>
      <c r="K37" s="57" t="s">
        <v>62</v>
      </c>
    </row>
    <row r="38" spans="1:11" ht="31.5">
      <c r="A38" s="43">
        <v>1</v>
      </c>
      <c r="B38" s="3" t="s">
        <v>35</v>
      </c>
      <c r="C38" s="25">
        <v>15</v>
      </c>
      <c r="D38" s="25">
        <v>17</v>
      </c>
      <c r="E38" s="11">
        <v>16</v>
      </c>
      <c r="F38" s="11">
        <v>30</v>
      </c>
      <c r="G38" s="11">
        <v>1553</v>
      </c>
      <c r="H38" s="88">
        <v>6304</v>
      </c>
      <c r="I38" s="77">
        <v>4</v>
      </c>
      <c r="J38" s="28">
        <v>19</v>
      </c>
      <c r="K38" s="23">
        <f>C38/D38+E38/F38+G38/H38+I38/J38</f>
        <v>1.8725641131419171</v>
      </c>
    </row>
    <row r="39" spans="1:11" ht="35.25" customHeight="1">
      <c r="A39" s="43">
        <v>2</v>
      </c>
      <c r="B39" s="3" t="s">
        <v>36</v>
      </c>
      <c r="C39" s="25">
        <v>13</v>
      </c>
      <c r="D39" s="25">
        <v>17</v>
      </c>
      <c r="E39" s="11">
        <v>14</v>
      </c>
      <c r="F39" s="11">
        <v>30</v>
      </c>
      <c r="G39" s="11">
        <v>1716</v>
      </c>
      <c r="H39" s="88">
        <v>6304</v>
      </c>
      <c r="I39" s="77">
        <v>3</v>
      </c>
      <c r="J39" s="28">
        <v>19</v>
      </c>
      <c r="K39" s="23">
        <f>C39/D39+E39/F39+G39/H39+I39/J39</f>
        <v>1.6614754076891245</v>
      </c>
    </row>
    <row r="40" spans="1:11" ht="15.75">
      <c r="A40" s="43">
        <v>3</v>
      </c>
      <c r="B40" s="3" t="s">
        <v>34</v>
      </c>
      <c r="C40" s="25">
        <v>11</v>
      </c>
      <c r="D40" s="25">
        <v>17</v>
      </c>
      <c r="E40" s="11">
        <v>14</v>
      </c>
      <c r="F40" s="11">
        <v>30</v>
      </c>
      <c r="G40" s="11">
        <v>958</v>
      </c>
      <c r="H40" s="88">
        <v>6304</v>
      </c>
      <c r="I40" s="77">
        <v>7</v>
      </c>
      <c r="J40" s="28">
        <v>19</v>
      </c>
      <c r="K40" s="23">
        <f>C40/D40+E40/F40+G40/H40+I40/J40</f>
        <v>1.6341135479037996</v>
      </c>
    </row>
    <row r="41" spans="1:11" ht="24" customHeight="1">
      <c r="A41" s="43">
        <v>4</v>
      </c>
      <c r="B41" s="3" t="s">
        <v>33</v>
      </c>
      <c r="C41" s="25">
        <v>4</v>
      </c>
      <c r="D41" s="25">
        <v>17</v>
      </c>
      <c r="E41" s="11">
        <v>21</v>
      </c>
      <c r="F41" s="11">
        <v>30</v>
      </c>
      <c r="G41" s="11">
        <v>1996</v>
      </c>
      <c r="H41" s="88">
        <v>6304</v>
      </c>
      <c r="I41" s="77">
        <v>5</v>
      </c>
      <c r="J41" s="28">
        <v>19</v>
      </c>
      <c r="K41" s="23">
        <f>C41/D41+E41/F41+G41/H41+I41/J41</f>
        <v>1.5150763778661345</v>
      </c>
    </row>
    <row r="42" spans="1:11" ht="15.75">
      <c r="A42" s="2"/>
      <c r="B42" s="47"/>
      <c r="C42" s="65"/>
      <c r="D42" s="121"/>
      <c r="E42" s="68"/>
      <c r="F42" s="122"/>
      <c r="G42" s="69"/>
      <c r="H42" s="69"/>
      <c r="I42" s="121"/>
      <c r="J42" s="70"/>
      <c r="K42" s="70"/>
    </row>
    <row r="44" spans="1:11" ht="15.75">
      <c r="B44" s="24"/>
      <c r="C44" s="24"/>
      <c r="D44" s="24"/>
    </row>
    <row r="45" spans="1:11" ht="15.75">
      <c r="B45" s="24"/>
      <c r="C45" s="24"/>
      <c r="D45" s="24"/>
    </row>
  </sheetData>
  <sortState ref="B37:K40">
    <sortCondition descending="1" ref="K37:K40"/>
  </sortState>
  <phoneticPr fontId="5" type="noConversion"/>
  <pageMargins left="0.34" right="0.02" top="0.49" bottom="0.17" header="0.21" footer="0.24"/>
  <pageSetup paperSize="9" scale="65" orientation="landscape" verticalDpi="300" r:id="rId1"/>
  <headerFooter alignWithMargins="0"/>
  <rowBreaks count="1" manualBreakCount="1">
    <brk id="3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45"/>
  <sheetViews>
    <sheetView topLeftCell="A31" zoomScale="70" zoomScaleNormal="70" workbookViewId="0">
      <selection activeCell="B22" sqref="B22"/>
    </sheetView>
  </sheetViews>
  <sheetFormatPr defaultRowHeight="12.75"/>
  <cols>
    <col min="1" max="1" width="6.28515625" customWidth="1"/>
    <col min="2" max="2" width="65.5703125" customWidth="1"/>
    <col min="3" max="3" width="19.28515625" customWidth="1"/>
    <col min="4" max="4" width="17.140625" customWidth="1"/>
    <col min="5" max="5" width="16.42578125" customWidth="1"/>
  </cols>
  <sheetData>
    <row r="1" spans="1:5" ht="45" customHeight="1">
      <c r="A1" s="20"/>
      <c r="B1" s="72" t="s">
        <v>118</v>
      </c>
      <c r="C1" s="32"/>
      <c r="D1" s="32"/>
      <c r="E1" s="32"/>
    </row>
    <row r="2" spans="1:5" ht="89.25">
      <c r="A2" s="43" t="s">
        <v>99</v>
      </c>
      <c r="B2" s="57" t="s">
        <v>0</v>
      </c>
      <c r="C2" s="57" t="s">
        <v>135</v>
      </c>
      <c r="D2" s="57" t="s">
        <v>47</v>
      </c>
      <c r="E2" s="57" t="s">
        <v>147</v>
      </c>
    </row>
    <row r="3" spans="1:5" ht="15.75">
      <c r="A3" s="43">
        <v>1</v>
      </c>
      <c r="B3" s="3" t="s">
        <v>8</v>
      </c>
      <c r="C3" s="25">
        <v>9</v>
      </c>
      <c r="D3" s="25">
        <f>$C$34</f>
        <v>53</v>
      </c>
      <c r="E3" s="13">
        <f t="shared" ref="E3:E33" si="0">C3/D3</f>
        <v>0.16981132075471697</v>
      </c>
    </row>
    <row r="4" spans="1:5" ht="15.75">
      <c r="A4" s="43">
        <v>2</v>
      </c>
      <c r="B4" s="3" t="s">
        <v>10</v>
      </c>
      <c r="C4" s="11">
        <v>6</v>
      </c>
      <c r="D4" s="25">
        <f t="shared" ref="D4:D33" si="1">$C$34</f>
        <v>53</v>
      </c>
      <c r="E4" s="13">
        <f t="shared" si="0"/>
        <v>0.11320754716981132</v>
      </c>
    </row>
    <row r="5" spans="1:5" ht="15.75">
      <c r="A5" s="43">
        <v>3</v>
      </c>
      <c r="B5" s="3" t="s">
        <v>25</v>
      </c>
      <c r="C5" s="11">
        <v>6</v>
      </c>
      <c r="D5" s="25">
        <f t="shared" si="1"/>
        <v>53</v>
      </c>
      <c r="E5" s="13">
        <f t="shared" si="0"/>
        <v>0.11320754716981132</v>
      </c>
    </row>
    <row r="6" spans="1:5" ht="15.75">
      <c r="A6" s="43">
        <v>4</v>
      </c>
      <c r="B6" s="3" t="s">
        <v>26</v>
      </c>
      <c r="C6" s="11">
        <v>5</v>
      </c>
      <c r="D6" s="25">
        <f t="shared" si="1"/>
        <v>53</v>
      </c>
      <c r="E6" s="13">
        <f t="shared" si="0"/>
        <v>9.4339622641509441E-2</v>
      </c>
    </row>
    <row r="7" spans="1:5" ht="15.75">
      <c r="A7" s="43">
        <v>5</v>
      </c>
      <c r="B7" s="3" t="s">
        <v>29</v>
      </c>
      <c r="C7" s="11">
        <v>4</v>
      </c>
      <c r="D7" s="25">
        <f t="shared" si="1"/>
        <v>53</v>
      </c>
      <c r="E7" s="13">
        <f t="shared" si="0"/>
        <v>7.5471698113207544E-2</v>
      </c>
    </row>
    <row r="8" spans="1:5" ht="15.75">
      <c r="A8" s="43">
        <v>6</v>
      </c>
      <c r="B8" s="3" t="s">
        <v>11</v>
      </c>
      <c r="C8" s="11">
        <v>4</v>
      </c>
      <c r="D8" s="25">
        <f t="shared" si="1"/>
        <v>53</v>
      </c>
      <c r="E8" s="13">
        <f t="shared" si="0"/>
        <v>7.5471698113207544E-2</v>
      </c>
    </row>
    <row r="9" spans="1:5" ht="15.75">
      <c r="A9" s="43">
        <v>7</v>
      </c>
      <c r="B9" s="3" t="s">
        <v>5</v>
      </c>
      <c r="C9" s="11">
        <v>3</v>
      </c>
      <c r="D9" s="25">
        <f t="shared" si="1"/>
        <v>53</v>
      </c>
      <c r="E9" s="13">
        <f t="shared" si="0"/>
        <v>5.6603773584905662E-2</v>
      </c>
    </row>
    <row r="10" spans="1:5" ht="15.75">
      <c r="A10" s="43">
        <v>8</v>
      </c>
      <c r="B10" s="9" t="s">
        <v>14</v>
      </c>
      <c r="C10" s="11">
        <v>3</v>
      </c>
      <c r="D10" s="25">
        <f t="shared" si="1"/>
        <v>53</v>
      </c>
      <c r="E10" s="13">
        <f t="shared" si="0"/>
        <v>5.6603773584905662E-2</v>
      </c>
    </row>
    <row r="11" spans="1:5" ht="15.75">
      <c r="A11" s="43">
        <v>9</v>
      </c>
      <c r="B11" s="3" t="s">
        <v>28</v>
      </c>
      <c r="C11" s="11">
        <v>2</v>
      </c>
      <c r="D11" s="25">
        <f t="shared" si="1"/>
        <v>53</v>
      </c>
      <c r="E11" s="13">
        <f t="shared" si="0"/>
        <v>3.7735849056603772E-2</v>
      </c>
    </row>
    <row r="12" spans="1:5" ht="15.75">
      <c r="A12" s="43">
        <v>10</v>
      </c>
      <c r="B12" s="3" t="s">
        <v>13</v>
      </c>
      <c r="C12" s="11">
        <v>1</v>
      </c>
      <c r="D12" s="25">
        <f t="shared" si="1"/>
        <v>53</v>
      </c>
      <c r="E12" s="13">
        <f t="shared" si="0"/>
        <v>1.8867924528301886E-2</v>
      </c>
    </row>
    <row r="13" spans="1:5" ht="17.25" customHeight="1">
      <c r="A13" s="43">
        <v>11</v>
      </c>
      <c r="B13" s="3" t="s">
        <v>9</v>
      </c>
      <c r="C13" s="11">
        <v>1</v>
      </c>
      <c r="D13" s="25">
        <f t="shared" si="1"/>
        <v>53</v>
      </c>
      <c r="E13" s="13">
        <f t="shared" si="0"/>
        <v>1.8867924528301886E-2</v>
      </c>
    </row>
    <row r="14" spans="1:5" ht="18" customHeight="1">
      <c r="A14" s="43">
        <v>12</v>
      </c>
      <c r="B14" s="3" t="s">
        <v>134</v>
      </c>
      <c r="C14" s="11">
        <v>1</v>
      </c>
      <c r="D14" s="25">
        <f t="shared" si="1"/>
        <v>53</v>
      </c>
      <c r="E14" s="13">
        <f t="shared" si="0"/>
        <v>1.8867924528301886E-2</v>
      </c>
    </row>
    <row r="15" spans="1:5" ht="15.75">
      <c r="A15" s="43">
        <v>13</v>
      </c>
      <c r="B15" s="3" t="s">
        <v>19</v>
      </c>
      <c r="C15" s="11">
        <v>1</v>
      </c>
      <c r="D15" s="25">
        <f t="shared" si="1"/>
        <v>53</v>
      </c>
      <c r="E15" s="13">
        <f t="shared" si="0"/>
        <v>1.8867924528301886E-2</v>
      </c>
    </row>
    <row r="16" spans="1:5" ht="15.75">
      <c r="A16" s="43">
        <v>14</v>
      </c>
      <c r="B16" s="3" t="s">
        <v>15</v>
      </c>
      <c r="C16" s="11">
        <v>1</v>
      </c>
      <c r="D16" s="25">
        <f t="shared" si="1"/>
        <v>53</v>
      </c>
      <c r="E16" s="13">
        <f t="shared" si="0"/>
        <v>1.8867924528301886E-2</v>
      </c>
    </row>
    <row r="17" spans="1:5" ht="16.5" customHeight="1">
      <c r="A17" s="43">
        <v>15</v>
      </c>
      <c r="B17" s="3" t="s">
        <v>20</v>
      </c>
      <c r="C17" s="11">
        <v>1</v>
      </c>
      <c r="D17" s="25">
        <f t="shared" si="1"/>
        <v>53</v>
      </c>
      <c r="E17" s="13">
        <f t="shared" si="0"/>
        <v>1.8867924528301886E-2</v>
      </c>
    </row>
    <row r="18" spans="1:5" ht="14.25" customHeight="1">
      <c r="A18" s="43">
        <v>16</v>
      </c>
      <c r="B18" s="3" t="s">
        <v>6</v>
      </c>
      <c r="C18" s="11">
        <v>1</v>
      </c>
      <c r="D18" s="25">
        <f t="shared" si="1"/>
        <v>53</v>
      </c>
      <c r="E18" s="13">
        <f t="shared" si="0"/>
        <v>1.8867924528301886E-2</v>
      </c>
    </row>
    <row r="19" spans="1:5" ht="15.75">
      <c r="A19" s="43">
        <v>17</v>
      </c>
      <c r="B19" s="3" t="s">
        <v>31</v>
      </c>
      <c r="C19" s="11">
        <v>1</v>
      </c>
      <c r="D19" s="25">
        <f t="shared" si="1"/>
        <v>53</v>
      </c>
      <c r="E19" s="13">
        <f t="shared" si="0"/>
        <v>1.8867924528301886E-2</v>
      </c>
    </row>
    <row r="20" spans="1:5" ht="15.75">
      <c r="A20" s="43">
        <v>18</v>
      </c>
      <c r="B20" s="3" t="s">
        <v>18</v>
      </c>
      <c r="C20" s="11">
        <v>1</v>
      </c>
      <c r="D20" s="25">
        <f t="shared" si="1"/>
        <v>53</v>
      </c>
      <c r="E20" s="13">
        <f t="shared" si="0"/>
        <v>1.8867924528301886E-2</v>
      </c>
    </row>
    <row r="21" spans="1:5" ht="15.75">
      <c r="A21" s="43">
        <v>19</v>
      </c>
      <c r="B21" s="3" t="s">
        <v>4</v>
      </c>
      <c r="C21" s="11">
        <v>1</v>
      </c>
      <c r="D21" s="25">
        <f t="shared" si="1"/>
        <v>53</v>
      </c>
      <c r="E21" s="13">
        <f t="shared" si="0"/>
        <v>1.8867924528301886E-2</v>
      </c>
    </row>
    <row r="22" spans="1:5" ht="15.75">
      <c r="A22" s="43">
        <v>20</v>
      </c>
      <c r="B22" s="3" t="s">
        <v>12</v>
      </c>
      <c r="C22" s="11">
        <v>1</v>
      </c>
      <c r="D22" s="25">
        <f t="shared" si="1"/>
        <v>53</v>
      </c>
      <c r="E22" s="13">
        <f t="shared" si="0"/>
        <v>1.8867924528301886E-2</v>
      </c>
    </row>
    <row r="23" spans="1:5" ht="15.75">
      <c r="A23" s="43">
        <v>21</v>
      </c>
      <c r="B23" s="3" t="s">
        <v>21</v>
      </c>
      <c r="C23" s="11">
        <v>0</v>
      </c>
      <c r="D23" s="25">
        <f t="shared" si="1"/>
        <v>53</v>
      </c>
      <c r="E23" s="13">
        <f t="shared" si="0"/>
        <v>0</v>
      </c>
    </row>
    <row r="24" spans="1:5" ht="14.25" customHeight="1">
      <c r="A24" s="43">
        <v>22</v>
      </c>
      <c r="B24" s="3" t="s">
        <v>30</v>
      </c>
      <c r="C24" s="11">
        <v>0</v>
      </c>
      <c r="D24" s="25">
        <f t="shared" si="1"/>
        <v>53</v>
      </c>
      <c r="E24" s="13">
        <f t="shared" si="0"/>
        <v>0</v>
      </c>
    </row>
    <row r="25" spans="1:5" ht="15.75">
      <c r="A25" s="43">
        <v>23</v>
      </c>
      <c r="B25" s="3" t="s">
        <v>27</v>
      </c>
      <c r="C25" s="11">
        <v>0</v>
      </c>
      <c r="D25" s="25">
        <f t="shared" si="1"/>
        <v>53</v>
      </c>
      <c r="E25" s="13">
        <f t="shared" si="0"/>
        <v>0</v>
      </c>
    </row>
    <row r="26" spans="1:5" ht="15.75">
      <c r="A26" s="43">
        <v>24</v>
      </c>
      <c r="B26" s="3" t="s">
        <v>23</v>
      </c>
      <c r="C26" s="11">
        <v>0</v>
      </c>
      <c r="D26" s="25">
        <f t="shared" si="1"/>
        <v>53</v>
      </c>
      <c r="E26" s="13">
        <f t="shared" si="0"/>
        <v>0</v>
      </c>
    </row>
    <row r="27" spans="1:5" ht="15.75">
      <c r="A27" s="43">
        <v>25</v>
      </c>
      <c r="B27" s="3" t="s">
        <v>17</v>
      </c>
      <c r="C27" s="11">
        <v>0</v>
      </c>
      <c r="D27" s="25">
        <f t="shared" si="1"/>
        <v>53</v>
      </c>
      <c r="E27" s="13">
        <f t="shared" si="0"/>
        <v>0</v>
      </c>
    </row>
    <row r="28" spans="1:5" ht="15.75">
      <c r="A28" s="43">
        <v>26</v>
      </c>
      <c r="B28" s="3" t="s">
        <v>24</v>
      </c>
      <c r="C28" s="11">
        <v>0</v>
      </c>
      <c r="D28" s="25">
        <f t="shared" si="1"/>
        <v>53</v>
      </c>
      <c r="E28" s="13">
        <f t="shared" si="0"/>
        <v>0</v>
      </c>
    </row>
    <row r="29" spans="1:5" ht="15.75">
      <c r="A29" s="43">
        <v>27</v>
      </c>
      <c r="B29" s="3" t="s">
        <v>112</v>
      </c>
      <c r="C29" s="11">
        <v>0</v>
      </c>
      <c r="D29" s="25">
        <f t="shared" si="1"/>
        <v>53</v>
      </c>
      <c r="E29" s="13">
        <f t="shared" si="0"/>
        <v>0</v>
      </c>
    </row>
    <row r="30" spans="1:5" ht="16.5" customHeight="1">
      <c r="A30" s="43">
        <v>28</v>
      </c>
      <c r="B30" s="3" t="s">
        <v>7</v>
      </c>
      <c r="C30" s="11">
        <v>0</v>
      </c>
      <c r="D30" s="25">
        <f t="shared" si="1"/>
        <v>53</v>
      </c>
      <c r="E30" s="13">
        <f t="shared" si="0"/>
        <v>0</v>
      </c>
    </row>
    <row r="31" spans="1:5" ht="15.75">
      <c r="A31" s="43">
        <v>29</v>
      </c>
      <c r="B31" s="3" t="s">
        <v>22</v>
      </c>
      <c r="C31" s="11">
        <v>0</v>
      </c>
      <c r="D31" s="25">
        <f t="shared" si="1"/>
        <v>53</v>
      </c>
      <c r="E31" s="13">
        <f t="shared" si="0"/>
        <v>0</v>
      </c>
    </row>
    <row r="32" spans="1:5" ht="15.75">
      <c r="A32" s="43">
        <v>30</v>
      </c>
      <c r="B32" s="3" t="s">
        <v>16</v>
      </c>
      <c r="C32" s="11">
        <v>0</v>
      </c>
      <c r="D32" s="25">
        <f t="shared" si="1"/>
        <v>53</v>
      </c>
      <c r="E32" s="13">
        <f t="shared" si="0"/>
        <v>0</v>
      </c>
    </row>
    <row r="33" spans="1:5" ht="15.75">
      <c r="A33" s="43">
        <v>31</v>
      </c>
      <c r="B33" s="3" t="s">
        <v>32</v>
      </c>
      <c r="C33" s="11">
        <v>0</v>
      </c>
      <c r="D33" s="25">
        <f t="shared" si="1"/>
        <v>53</v>
      </c>
      <c r="E33" s="13">
        <f t="shared" si="0"/>
        <v>0</v>
      </c>
    </row>
    <row r="34" spans="1:5" ht="15.75">
      <c r="A34" s="43"/>
      <c r="B34" s="17" t="s">
        <v>49</v>
      </c>
      <c r="C34" s="100">
        <f>SUM(C3:C33)</f>
        <v>53</v>
      </c>
      <c r="D34" s="25"/>
      <c r="E34" s="13"/>
    </row>
    <row r="35" spans="1:5" ht="15.75">
      <c r="A35" s="128"/>
      <c r="B35" s="129"/>
      <c r="C35" s="130"/>
      <c r="D35" s="131"/>
      <c r="E35" s="132"/>
    </row>
    <row r="36" spans="1:5" ht="15.75">
      <c r="A36" s="128"/>
      <c r="B36" s="129"/>
      <c r="C36" s="130"/>
      <c r="D36" s="131"/>
      <c r="E36" s="132"/>
    </row>
    <row r="37" spans="1:5" ht="36.75" customHeight="1">
      <c r="A37" s="37"/>
      <c r="B37" s="73" t="s">
        <v>119</v>
      </c>
      <c r="C37" s="42"/>
      <c r="D37" s="42"/>
      <c r="E37" s="42"/>
    </row>
    <row r="38" spans="1:5" ht="98.25" customHeight="1">
      <c r="A38" s="8" t="s">
        <v>99</v>
      </c>
      <c r="B38" s="57" t="s">
        <v>41</v>
      </c>
      <c r="C38" s="57" t="s">
        <v>136</v>
      </c>
      <c r="D38" s="57" t="s">
        <v>47</v>
      </c>
      <c r="E38" s="57" t="s">
        <v>48</v>
      </c>
    </row>
    <row r="39" spans="1:5" ht="15.75">
      <c r="A39" s="43">
        <v>1</v>
      </c>
      <c r="B39" s="3" t="s">
        <v>33</v>
      </c>
      <c r="C39" s="11">
        <v>18</v>
      </c>
      <c r="D39" s="25">
        <v>53</v>
      </c>
      <c r="E39" s="13">
        <f>C39/D39</f>
        <v>0.33962264150943394</v>
      </c>
    </row>
    <row r="40" spans="1:5" ht="31.5">
      <c r="A40" s="43">
        <v>2</v>
      </c>
      <c r="B40" s="3" t="s">
        <v>36</v>
      </c>
      <c r="C40" s="11">
        <v>14</v>
      </c>
      <c r="D40" s="25">
        <v>53</v>
      </c>
      <c r="E40" s="13">
        <f>C40/D40</f>
        <v>0.26415094339622641</v>
      </c>
    </row>
    <row r="41" spans="1:5" ht="15.75">
      <c r="A41" s="43">
        <v>3</v>
      </c>
      <c r="B41" s="3" t="s">
        <v>34</v>
      </c>
      <c r="C41" s="11">
        <v>11</v>
      </c>
      <c r="D41" s="25">
        <v>53</v>
      </c>
      <c r="E41" s="13">
        <f>C41/D41</f>
        <v>0.20754716981132076</v>
      </c>
    </row>
    <row r="42" spans="1:5" ht="31.5">
      <c r="A42" s="43">
        <v>4</v>
      </c>
      <c r="B42" s="3" t="s">
        <v>35</v>
      </c>
      <c r="C42" s="11">
        <v>10</v>
      </c>
      <c r="D42" s="25">
        <v>53</v>
      </c>
      <c r="E42" s="13">
        <f>C42/D42</f>
        <v>0.18867924528301888</v>
      </c>
    </row>
    <row r="43" spans="1:5" ht="15.75">
      <c r="A43" s="20"/>
      <c r="B43" s="40" t="s">
        <v>49</v>
      </c>
      <c r="C43" s="121">
        <f>SUM(C39:C42)</f>
        <v>53</v>
      </c>
      <c r="D43" s="41"/>
      <c r="E43" s="41"/>
    </row>
    <row r="45" spans="1:5" ht="15.75">
      <c r="B45" s="5"/>
    </row>
  </sheetData>
  <sortState ref="B24:E33">
    <sortCondition ref="B24:B33"/>
  </sortState>
  <phoneticPr fontId="5" type="noConversion"/>
  <pageMargins left="0.41" right="0.22" top="0.35" bottom="0.3" header="0.28000000000000003" footer="0.22"/>
  <pageSetup paperSize="9" scale="80" orientation="landscape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3"/>
  <sheetViews>
    <sheetView zoomScale="75" zoomScaleNormal="75" workbookViewId="0">
      <selection activeCell="C24" sqref="C24"/>
    </sheetView>
  </sheetViews>
  <sheetFormatPr defaultRowHeight="12.75"/>
  <cols>
    <col min="1" max="1" width="7.140625" customWidth="1"/>
    <col min="2" max="2" width="68.7109375" customWidth="1"/>
    <col min="3" max="3" width="23.28515625" customWidth="1"/>
    <col min="4" max="4" width="21.85546875" customWidth="1"/>
    <col min="5" max="5" width="18.85546875" customWidth="1"/>
    <col min="8" max="8" width="10.5703125" bestFit="1" customWidth="1"/>
  </cols>
  <sheetData>
    <row r="1" spans="1:5" ht="40.5" customHeight="1">
      <c r="B1" s="61" t="s">
        <v>67</v>
      </c>
      <c r="C1" s="7"/>
      <c r="D1" s="7"/>
      <c r="E1" s="7"/>
    </row>
    <row r="2" spans="1:5" ht="80.25" customHeight="1">
      <c r="A2" s="43" t="s">
        <v>138</v>
      </c>
      <c r="B2" s="57" t="s">
        <v>0</v>
      </c>
      <c r="C2" s="57" t="s">
        <v>68</v>
      </c>
      <c r="D2" s="57" t="s">
        <v>126</v>
      </c>
      <c r="E2" s="57" t="s">
        <v>69</v>
      </c>
    </row>
    <row r="3" spans="1:5" ht="15.75">
      <c r="A3" s="43">
        <v>1</v>
      </c>
      <c r="B3" s="3" t="s">
        <v>13</v>
      </c>
      <c r="C3" s="154">
        <v>76490.8</v>
      </c>
      <c r="D3" s="150">
        <v>550705</v>
      </c>
      <c r="E3" s="103">
        <f t="shared" ref="E3:E30" si="0">C3/D3</f>
        <v>0.13889614221770277</v>
      </c>
    </row>
    <row r="4" spans="1:5" ht="18.75" customHeight="1">
      <c r="A4" s="43">
        <v>2</v>
      </c>
      <c r="B4" s="3" t="s">
        <v>19</v>
      </c>
      <c r="C4" s="155">
        <v>68097.7</v>
      </c>
      <c r="D4" s="150">
        <v>550705</v>
      </c>
      <c r="E4" s="103">
        <f t="shared" si="0"/>
        <v>0.12365549613677014</v>
      </c>
    </row>
    <row r="5" spans="1:5" ht="18" customHeight="1">
      <c r="A5" s="43">
        <v>3</v>
      </c>
      <c r="B5" s="3" t="s">
        <v>11</v>
      </c>
      <c r="C5" s="155">
        <v>45504.1</v>
      </c>
      <c r="D5" s="150">
        <v>550705</v>
      </c>
      <c r="E5" s="103">
        <f t="shared" si="0"/>
        <v>8.2628812158959883E-2</v>
      </c>
    </row>
    <row r="6" spans="1:5" ht="15.75">
      <c r="A6" s="43">
        <v>4</v>
      </c>
      <c r="B6" s="3" t="s">
        <v>134</v>
      </c>
      <c r="C6" s="154">
        <v>40095</v>
      </c>
      <c r="D6" s="150">
        <v>550705</v>
      </c>
      <c r="E6" s="103">
        <f t="shared" si="0"/>
        <v>7.2806675080124561E-2</v>
      </c>
    </row>
    <row r="7" spans="1:5" ht="15.75">
      <c r="A7" s="43">
        <v>5</v>
      </c>
      <c r="B7" s="3" t="s">
        <v>8</v>
      </c>
      <c r="C7" s="154">
        <v>38587.699999999997</v>
      </c>
      <c r="D7" s="150">
        <v>550705</v>
      </c>
      <c r="E7" s="103">
        <f t="shared" si="0"/>
        <v>7.0069638009460589E-2</v>
      </c>
    </row>
    <row r="8" spans="1:5" ht="15" customHeight="1">
      <c r="A8" s="43">
        <v>6</v>
      </c>
      <c r="B8" s="3" t="s">
        <v>14</v>
      </c>
      <c r="C8" s="154">
        <v>36114</v>
      </c>
      <c r="D8" s="150">
        <v>550705</v>
      </c>
      <c r="E8" s="103">
        <f t="shared" si="0"/>
        <v>6.5577759417473971E-2</v>
      </c>
    </row>
    <row r="9" spans="1:5" ht="15" customHeight="1">
      <c r="A9" s="43">
        <v>7</v>
      </c>
      <c r="B9" s="3" t="s">
        <v>26</v>
      </c>
      <c r="C9" s="155">
        <v>31773.599999999999</v>
      </c>
      <c r="D9" s="150">
        <v>550705</v>
      </c>
      <c r="E9" s="103">
        <f t="shared" si="0"/>
        <v>5.769622574699703E-2</v>
      </c>
    </row>
    <row r="10" spans="1:5" ht="15.75">
      <c r="A10" s="43">
        <v>8</v>
      </c>
      <c r="B10" s="3" t="s">
        <v>4</v>
      </c>
      <c r="C10" s="154">
        <v>21488.400000000001</v>
      </c>
      <c r="D10" s="150">
        <v>550705</v>
      </c>
      <c r="E10" s="103">
        <f t="shared" si="0"/>
        <v>3.9019801890304247E-2</v>
      </c>
    </row>
    <row r="11" spans="1:5" ht="15.75">
      <c r="A11" s="43">
        <v>9</v>
      </c>
      <c r="B11" s="3" t="s">
        <v>20</v>
      </c>
      <c r="C11" s="154">
        <v>20309.3</v>
      </c>
      <c r="D11" s="150">
        <v>550705</v>
      </c>
      <c r="E11" s="103">
        <f t="shared" si="0"/>
        <v>3.6878728175702057E-2</v>
      </c>
    </row>
    <row r="12" spans="1:5" ht="17.25" customHeight="1">
      <c r="A12" s="43">
        <v>10</v>
      </c>
      <c r="B12" s="3" t="s">
        <v>18</v>
      </c>
      <c r="C12" s="155">
        <v>16860.400000000001</v>
      </c>
      <c r="D12" s="150">
        <v>550705</v>
      </c>
      <c r="E12" s="103">
        <f t="shared" si="0"/>
        <v>3.061602854522839E-2</v>
      </c>
    </row>
    <row r="13" spans="1:5" ht="15.75">
      <c r="A13" s="43">
        <v>11</v>
      </c>
      <c r="B13" s="3" t="s">
        <v>22</v>
      </c>
      <c r="C13" s="154">
        <v>14891.5</v>
      </c>
      <c r="D13" s="150">
        <v>550705</v>
      </c>
      <c r="E13" s="103">
        <f t="shared" si="0"/>
        <v>2.7040793165124703E-2</v>
      </c>
    </row>
    <row r="14" spans="1:5" ht="15.75">
      <c r="A14" s="43">
        <v>12</v>
      </c>
      <c r="B14" s="3" t="s">
        <v>17</v>
      </c>
      <c r="C14" s="155">
        <v>13546.4</v>
      </c>
      <c r="D14" s="150">
        <v>550705</v>
      </c>
      <c r="E14" s="103">
        <f t="shared" si="0"/>
        <v>2.4598287649467501E-2</v>
      </c>
    </row>
    <row r="15" spans="1:5" ht="15" customHeight="1">
      <c r="A15" s="43">
        <v>13</v>
      </c>
      <c r="B15" s="3" t="s">
        <v>10</v>
      </c>
      <c r="C15" s="155">
        <v>12786.1</v>
      </c>
      <c r="D15" s="150">
        <v>550705</v>
      </c>
      <c r="E15" s="103">
        <f t="shared" si="0"/>
        <v>2.3217693683551085E-2</v>
      </c>
    </row>
    <row r="16" spans="1:5" ht="14.25" customHeight="1">
      <c r="A16" s="43">
        <v>14</v>
      </c>
      <c r="B16" s="3" t="s">
        <v>30</v>
      </c>
      <c r="C16" s="154">
        <v>11900.7</v>
      </c>
      <c r="D16" s="150">
        <v>550705</v>
      </c>
      <c r="E16" s="103">
        <f t="shared" si="0"/>
        <v>2.1609936354309477E-2</v>
      </c>
    </row>
    <row r="17" spans="1:5" ht="13.5" customHeight="1">
      <c r="A17" s="43">
        <v>15</v>
      </c>
      <c r="B17" s="3" t="s">
        <v>7</v>
      </c>
      <c r="C17" s="155">
        <v>11675.1</v>
      </c>
      <c r="D17" s="150">
        <v>550705</v>
      </c>
      <c r="E17" s="103">
        <f t="shared" si="0"/>
        <v>2.1200279641550378E-2</v>
      </c>
    </row>
    <row r="18" spans="1:5" ht="15.75">
      <c r="A18" s="43">
        <v>16</v>
      </c>
      <c r="B18" s="3" t="s">
        <v>25</v>
      </c>
      <c r="C18" s="154">
        <v>11610.4</v>
      </c>
      <c r="D18" s="150">
        <v>550705</v>
      </c>
      <c r="E18" s="103">
        <f t="shared" si="0"/>
        <v>2.1082793873307849E-2</v>
      </c>
    </row>
    <row r="19" spans="1:5" ht="15.75">
      <c r="A19" s="43">
        <v>17</v>
      </c>
      <c r="B19" s="3" t="s">
        <v>28</v>
      </c>
      <c r="C19" s="154">
        <v>10079.799999999999</v>
      </c>
      <c r="D19" s="150">
        <v>550705</v>
      </c>
      <c r="E19" s="103">
        <f t="shared" si="0"/>
        <v>1.8303447399242789E-2</v>
      </c>
    </row>
    <row r="20" spans="1:5" ht="15.75">
      <c r="A20" s="43">
        <v>18</v>
      </c>
      <c r="B20" s="3" t="s">
        <v>31</v>
      </c>
      <c r="C20" s="154">
        <v>9906.31</v>
      </c>
      <c r="D20" s="150">
        <v>550705</v>
      </c>
      <c r="E20" s="103">
        <f t="shared" si="0"/>
        <v>1.7988414850055836E-2</v>
      </c>
    </row>
    <row r="21" spans="1:5" ht="16.5" customHeight="1">
      <c r="A21" s="43">
        <v>19</v>
      </c>
      <c r="B21" s="3" t="s">
        <v>12</v>
      </c>
      <c r="C21" s="154">
        <v>9089.18</v>
      </c>
      <c r="D21" s="150">
        <v>550705</v>
      </c>
      <c r="E21" s="103">
        <f t="shared" si="0"/>
        <v>1.6504625888633662E-2</v>
      </c>
    </row>
    <row r="22" spans="1:5" ht="15.75" customHeight="1">
      <c r="A22" s="43">
        <v>20</v>
      </c>
      <c r="B22" s="3" t="s">
        <v>29</v>
      </c>
      <c r="C22" s="155">
        <v>8679.93</v>
      </c>
      <c r="D22" s="150">
        <v>550705</v>
      </c>
      <c r="E22" s="103">
        <f t="shared" si="0"/>
        <v>1.5761487547779666E-2</v>
      </c>
    </row>
    <row r="23" spans="1:5" ht="18" customHeight="1">
      <c r="A23" s="43">
        <v>21</v>
      </c>
      <c r="B23" s="3" t="s">
        <v>113</v>
      </c>
      <c r="C23" s="155">
        <v>8530.34</v>
      </c>
      <c r="D23" s="150">
        <v>550705</v>
      </c>
      <c r="E23" s="103">
        <f t="shared" si="0"/>
        <v>1.5489853914527741E-2</v>
      </c>
    </row>
    <row r="24" spans="1:5" ht="15.75">
      <c r="A24" s="43">
        <v>22</v>
      </c>
      <c r="B24" s="3" t="s">
        <v>5</v>
      </c>
      <c r="C24" s="155">
        <v>8116.7</v>
      </c>
      <c r="D24" s="150">
        <v>550705</v>
      </c>
      <c r="E24" s="103">
        <f t="shared" si="0"/>
        <v>1.4738743973633797E-2</v>
      </c>
    </row>
    <row r="25" spans="1:5" ht="15.75">
      <c r="A25" s="43">
        <v>23</v>
      </c>
      <c r="B25" s="3" t="s">
        <v>9</v>
      </c>
      <c r="C25" s="155">
        <v>8065.87</v>
      </c>
      <c r="D25" s="150">
        <v>550705</v>
      </c>
      <c r="E25" s="103">
        <f t="shared" si="0"/>
        <v>1.4646444103467373E-2</v>
      </c>
    </row>
    <row r="26" spans="1:5" ht="17.25" customHeight="1">
      <c r="A26" s="43">
        <v>24</v>
      </c>
      <c r="B26" s="3" t="s">
        <v>15</v>
      </c>
      <c r="C26" s="155">
        <v>5760.75</v>
      </c>
      <c r="D26" s="150">
        <v>550705</v>
      </c>
      <c r="E26" s="103">
        <f t="shared" si="0"/>
        <v>1.0460682216431665E-2</v>
      </c>
    </row>
    <row r="27" spans="1:5" ht="15.75">
      <c r="A27" s="43">
        <v>25</v>
      </c>
      <c r="B27" s="3" t="s">
        <v>21</v>
      </c>
      <c r="C27" s="155">
        <v>4372.58</v>
      </c>
      <c r="D27" s="150">
        <v>550705</v>
      </c>
      <c r="E27" s="103">
        <f t="shared" si="0"/>
        <v>7.9399678593802484E-3</v>
      </c>
    </row>
    <row r="28" spans="1:5" ht="15.75">
      <c r="A28" s="43">
        <v>26</v>
      </c>
      <c r="B28" s="3" t="s">
        <v>6</v>
      </c>
      <c r="C28" s="154">
        <v>3639.08</v>
      </c>
      <c r="D28" s="150">
        <v>550705</v>
      </c>
      <c r="E28" s="103">
        <f t="shared" si="0"/>
        <v>6.6080387866462075E-3</v>
      </c>
    </row>
    <row r="29" spans="1:5" ht="15.75">
      <c r="A29" s="43">
        <v>27</v>
      </c>
      <c r="B29" s="3" t="s">
        <v>27</v>
      </c>
      <c r="C29" s="154">
        <v>1995.34</v>
      </c>
      <c r="D29" s="150">
        <v>550705</v>
      </c>
      <c r="E29" s="103">
        <f t="shared" si="0"/>
        <v>3.6232465657657E-3</v>
      </c>
    </row>
    <row r="30" spans="1:5" ht="18" customHeight="1">
      <c r="A30" s="43">
        <v>28</v>
      </c>
      <c r="B30" s="3" t="s">
        <v>23</v>
      </c>
      <c r="C30" s="155">
        <v>737.92</v>
      </c>
      <c r="D30" s="150">
        <v>550705</v>
      </c>
      <c r="E30" s="103">
        <f t="shared" si="0"/>
        <v>1.3399551484006864E-3</v>
      </c>
    </row>
    <row r="31" spans="1:5" ht="15.75">
      <c r="A31" s="43">
        <v>29</v>
      </c>
      <c r="B31" s="3" t="s">
        <v>16</v>
      </c>
      <c r="C31" s="155">
        <v>-14795</v>
      </c>
      <c r="D31" s="150">
        <v>550705</v>
      </c>
      <c r="E31" s="103">
        <v>0</v>
      </c>
    </row>
    <row r="32" spans="1:5" ht="15.75">
      <c r="A32" s="43">
        <v>30</v>
      </c>
      <c r="B32" s="3" t="s">
        <v>24</v>
      </c>
      <c r="C32" s="154">
        <v>-287.20999999999998</v>
      </c>
      <c r="D32" s="150">
        <v>550705</v>
      </c>
      <c r="E32" s="103">
        <v>0</v>
      </c>
    </row>
    <row r="33" spans="1:8" ht="15.75">
      <c r="A33" s="43">
        <v>31</v>
      </c>
      <c r="B33" s="3" t="s">
        <v>32</v>
      </c>
      <c r="C33" s="151">
        <v>0</v>
      </c>
      <c r="D33" s="150">
        <v>550705</v>
      </c>
      <c r="E33" s="103">
        <f>C33/D33</f>
        <v>0</v>
      </c>
    </row>
    <row r="34" spans="1:8" ht="15.75">
      <c r="A34" s="20"/>
      <c r="B34" s="19" t="s">
        <v>49</v>
      </c>
      <c r="C34" s="156">
        <v>550705</v>
      </c>
      <c r="D34" s="144"/>
      <c r="E34" s="13"/>
      <c r="H34" s="14"/>
    </row>
    <row r="35" spans="1:8" ht="40.5">
      <c r="A35" s="34"/>
      <c r="B35" s="74" t="s">
        <v>70</v>
      </c>
      <c r="C35" s="44"/>
      <c r="D35" s="44"/>
      <c r="E35" s="44"/>
    </row>
    <row r="36" spans="1:8" ht="85.5" customHeight="1">
      <c r="A36" s="43" t="s">
        <v>138</v>
      </c>
      <c r="B36" s="57" t="s">
        <v>41</v>
      </c>
      <c r="C36" s="57" t="s">
        <v>68</v>
      </c>
      <c r="D36" s="57" t="s">
        <v>125</v>
      </c>
      <c r="E36" s="57" t="s">
        <v>133</v>
      </c>
    </row>
    <row r="37" spans="1:8" ht="21.75" customHeight="1">
      <c r="A37" s="43">
        <v>1</v>
      </c>
      <c r="B37" s="3" t="s">
        <v>34</v>
      </c>
      <c r="C37" s="157">
        <v>110142</v>
      </c>
      <c r="D37" s="153">
        <f>$C$41</f>
        <v>202330.6</v>
      </c>
      <c r="E37" s="144">
        <f>C37/D37</f>
        <v>0.54436649720803476</v>
      </c>
    </row>
    <row r="38" spans="1:8" ht="17.25" customHeight="1">
      <c r="A38" s="43">
        <v>2</v>
      </c>
      <c r="B38" s="3" t="s">
        <v>36</v>
      </c>
      <c r="C38" s="158">
        <v>53918.8</v>
      </c>
      <c r="D38" s="153">
        <f>$C$41</f>
        <v>202330.6</v>
      </c>
      <c r="E38" s="144">
        <f>C38/D38</f>
        <v>0.26648860824808507</v>
      </c>
    </row>
    <row r="39" spans="1:8" ht="20.25" customHeight="1">
      <c r="A39" s="43">
        <v>3</v>
      </c>
      <c r="B39" s="3" t="s">
        <v>33</v>
      </c>
      <c r="C39" s="157">
        <v>26837.599999999999</v>
      </c>
      <c r="D39" s="153">
        <f>$C$41</f>
        <v>202330.6</v>
      </c>
      <c r="E39" s="144">
        <f>C39/D39</f>
        <v>0.13264231905603996</v>
      </c>
    </row>
    <row r="40" spans="1:8" ht="18.75" customHeight="1">
      <c r="A40" s="43">
        <v>4</v>
      </c>
      <c r="B40" s="3" t="s">
        <v>35</v>
      </c>
      <c r="C40" s="158">
        <v>11432.2</v>
      </c>
      <c r="D40" s="153">
        <f>$C$41</f>
        <v>202330.6</v>
      </c>
      <c r="E40" s="144">
        <f>C40/D40</f>
        <v>5.6502575487840198E-2</v>
      </c>
    </row>
    <row r="41" spans="1:8" ht="15.75">
      <c r="A41" s="20"/>
      <c r="B41" s="19" t="s">
        <v>49</v>
      </c>
      <c r="C41" s="152">
        <f>SUM(C37:C40)</f>
        <v>202330.6</v>
      </c>
      <c r="D41" s="27"/>
      <c r="E41" s="27"/>
    </row>
    <row r="42" spans="1:8">
      <c r="B42" s="7"/>
      <c r="C42" s="7"/>
      <c r="D42" s="7"/>
      <c r="E42" s="7"/>
    </row>
    <row r="43" spans="1:8" ht="15.75">
      <c r="B43" s="26"/>
      <c r="C43" s="7"/>
      <c r="D43" s="7"/>
      <c r="E43" s="7"/>
    </row>
  </sheetData>
  <sortState ref="B37:E40">
    <sortCondition descending="1" ref="E37:E40"/>
  </sortState>
  <phoneticPr fontId="5" type="noConversion"/>
  <pageMargins left="0.39" right="0.28000000000000003" top="0.3" bottom="0.26" header="0.19" footer="0.17"/>
  <pageSetup paperSize="9" scale="85" orientation="landscape" verticalDpi="200" r:id="rId1"/>
  <headerFooter alignWithMargins="0"/>
  <rowBreaks count="1" manualBreakCount="1">
    <brk id="3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"/>
  <sheetViews>
    <sheetView topLeftCell="A4" zoomScale="80" zoomScaleNormal="80" workbookViewId="0"/>
  </sheetViews>
  <sheetFormatPr defaultRowHeight="12.75"/>
  <cols>
    <col min="1" max="1" width="7.42578125" customWidth="1"/>
    <col min="2" max="2" width="69.85546875" customWidth="1"/>
    <col min="3" max="3" width="16.140625" customWidth="1"/>
    <col min="4" max="4" width="16.28515625" customWidth="1"/>
    <col min="5" max="5" width="17.7109375" customWidth="1"/>
    <col min="9" max="9" width="10.5703125" bestFit="1" customWidth="1"/>
  </cols>
  <sheetData>
    <row r="1" spans="1:9" ht="40.5">
      <c r="B1" s="61" t="s">
        <v>121</v>
      </c>
      <c r="C1" s="7"/>
      <c r="D1" s="7"/>
      <c r="E1" s="7"/>
    </row>
    <row r="2" spans="1:9" ht="120.75" customHeight="1">
      <c r="A2" s="43" t="s">
        <v>99</v>
      </c>
      <c r="B2" s="57" t="s">
        <v>0</v>
      </c>
      <c r="C2" s="57" t="s">
        <v>163</v>
      </c>
      <c r="D2" s="57" t="s">
        <v>45</v>
      </c>
      <c r="E2" s="57" t="s">
        <v>149</v>
      </c>
    </row>
    <row r="3" spans="1:9" s="10" customFormat="1" ht="15.75">
      <c r="A3" s="46">
        <v>1</v>
      </c>
      <c r="B3" s="119" t="s">
        <v>5</v>
      </c>
      <c r="C3" s="120">
        <v>1264.4639999999999</v>
      </c>
      <c r="D3" s="101">
        <f t="shared" ref="D3:D9" si="0">$C$10</f>
        <v>2805.0859999999998</v>
      </c>
      <c r="E3" s="12">
        <f t="shared" ref="E3:E9" si="1">C3/D3</f>
        <v>0.45077548424540281</v>
      </c>
    </row>
    <row r="4" spans="1:9" s="10" customFormat="1" ht="15.75">
      <c r="A4" s="46">
        <v>2</v>
      </c>
      <c r="B4" s="119" t="s">
        <v>134</v>
      </c>
      <c r="C4" s="120">
        <v>539.85900000000004</v>
      </c>
      <c r="D4" s="101">
        <f t="shared" si="0"/>
        <v>2805.0859999999998</v>
      </c>
      <c r="E4" s="12">
        <f t="shared" si="1"/>
        <v>0.19245720095569266</v>
      </c>
    </row>
    <row r="5" spans="1:9" s="10" customFormat="1" ht="15.75">
      <c r="A5" s="46">
        <v>3</v>
      </c>
      <c r="B5" s="119" t="s">
        <v>140</v>
      </c>
      <c r="C5" s="120">
        <f>495.071+16.667</f>
        <v>511.73800000000006</v>
      </c>
      <c r="D5" s="101">
        <f t="shared" si="0"/>
        <v>2805.0859999999998</v>
      </c>
      <c r="E5" s="12">
        <f t="shared" si="1"/>
        <v>0.18243219637472793</v>
      </c>
    </row>
    <row r="6" spans="1:9" s="10" customFormat="1" ht="15.75">
      <c r="A6" s="46">
        <v>4</v>
      </c>
      <c r="B6" s="119" t="s">
        <v>11</v>
      </c>
      <c r="C6" s="120">
        <v>224.59200000000001</v>
      </c>
      <c r="D6" s="101">
        <f t="shared" si="0"/>
        <v>2805.0859999999998</v>
      </c>
      <c r="E6" s="12">
        <f t="shared" si="1"/>
        <v>8.006599441157955E-2</v>
      </c>
    </row>
    <row r="7" spans="1:9" s="10" customFormat="1" ht="15.75">
      <c r="A7" s="46">
        <v>5</v>
      </c>
      <c r="B7" s="119" t="s">
        <v>24</v>
      </c>
      <c r="C7" s="147">
        <v>140</v>
      </c>
      <c r="D7" s="101">
        <f t="shared" si="0"/>
        <v>2805.0859999999998</v>
      </c>
      <c r="E7" s="12">
        <f t="shared" si="1"/>
        <v>4.9909343242952271E-2</v>
      </c>
    </row>
    <row r="8" spans="1:9" s="10" customFormat="1" ht="15.75">
      <c r="A8" s="46">
        <v>6</v>
      </c>
      <c r="B8" s="119" t="s">
        <v>13</v>
      </c>
      <c r="C8" s="120">
        <v>84.433000000000007</v>
      </c>
      <c r="D8" s="101">
        <f t="shared" si="0"/>
        <v>2805.0859999999998</v>
      </c>
      <c r="E8" s="12">
        <f t="shared" si="1"/>
        <v>3.0099968414515638E-2</v>
      </c>
    </row>
    <row r="9" spans="1:9" s="10" customFormat="1" ht="15.75">
      <c r="A9" s="46">
        <v>7</v>
      </c>
      <c r="B9" s="119" t="s">
        <v>28</v>
      </c>
      <c r="C9" s="147">
        <v>40</v>
      </c>
      <c r="D9" s="101">
        <f t="shared" si="0"/>
        <v>2805.0859999999998</v>
      </c>
      <c r="E9" s="12">
        <f t="shared" si="1"/>
        <v>1.425981235512922E-2</v>
      </c>
    </row>
    <row r="10" spans="1:9" ht="15.75">
      <c r="B10" s="45" t="s">
        <v>46</v>
      </c>
      <c r="C10" s="102">
        <f>SUM(C3:C9)</f>
        <v>2805.0859999999998</v>
      </c>
      <c r="D10" s="15"/>
      <c r="E10" s="15"/>
    </row>
    <row r="11" spans="1:9" ht="37.5" customHeight="1">
      <c r="A11" s="37"/>
      <c r="B11" s="73" t="s">
        <v>120</v>
      </c>
      <c r="C11" s="42"/>
      <c r="D11" s="42"/>
      <c r="E11" s="42"/>
    </row>
    <row r="12" spans="1:9" ht="117" customHeight="1">
      <c r="A12" s="43" t="s">
        <v>99</v>
      </c>
      <c r="B12" s="57" t="s">
        <v>41</v>
      </c>
      <c r="C12" s="57" t="s">
        <v>162</v>
      </c>
      <c r="D12" s="57" t="s">
        <v>45</v>
      </c>
      <c r="E12" s="57" t="s">
        <v>120</v>
      </c>
    </row>
    <row r="13" spans="1:9" ht="30.75" customHeight="1">
      <c r="A13" s="43">
        <v>1</v>
      </c>
      <c r="B13" s="3" t="s">
        <v>35</v>
      </c>
      <c r="C13" s="147">
        <f>C3+C7</f>
        <v>1404.4639999999999</v>
      </c>
      <c r="D13" s="103">
        <f>$C$17</f>
        <v>2805.0860000000002</v>
      </c>
      <c r="E13" s="13">
        <f>C13/D13</f>
        <v>0.50068482748835497</v>
      </c>
    </row>
    <row r="14" spans="1:9" ht="17.25" customHeight="1">
      <c r="A14" s="46">
        <v>2</v>
      </c>
      <c r="B14" s="3" t="s">
        <v>34</v>
      </c>
      <c r="C14" s="22">
        <f>C4+C5+C8</f>
        <v>1136.0300000000002</v>
      </c>
      <c r="D14" s="103">
        <f>$C$17</f>
        <v>2805.0860000000002</v>
      </c>
      <c r="E14" s="13">
        <f>C14/D14</f>
        <v>0.40498936574493621</v>
      </c>
    </row>
    <row r="15" spans="1:9" ht="33.75" customHeight="1">
      <c r="A15" s="43">
        <v>3</v>
      </c>
      <c r="B15" s="3" t="s">
        <v>36</v>
      </c>
      <c r="C15" s="147">
        <f>C6+C9</f>
        <v>264.59199999999998</v>
      </c>
      <c r="D15" s="103">
        <f>$C$17</f>
        <v>2805.0860000000002</v>
      </c>
      <c r="E15" s="13">
        <f>C15/D15</f>
        <v>9.432580676670875E-2</v>
      </c>
      <c r="I15" s="148"/>
    </row>
    <row r="16" spans="1:9" ht="15" customHeight="1">
      <c r="A16" s="43">
        <v>4</v>
      </c>
      <c r="B16" s="3" t="s">
        <v>33</v>
      </c>
      <c r="C16" s="13">
        <v>0</v>
      </c>
      <c r="D16" s="103">
        <f>$C$17</f>
        <v>2805.0860000000002</v>
      </c>
      <c r="E16" s="13">
        <f>C16/D16</f>
        <v>0</v>
      </c>
      <c r="I16" s="146"/>
    </row>
    <row r="17" spans="1:9" ht="15.75">
      <c r="A17" s="20"/>
      <c r="B17" s="9" t="s">
        <v>46</v>
      </c>
      <c r="C17" s="102">
        <f>SUM(C13:C16)</f>
        <v>2805.0860000000002</v>
      </c>
      <c r="D17" s="21"/>
      <c r="E17" s="21"/>
      <c r="I17" s="149"/>
    </row>
    <row r="18" spans="1:9">
      <c r="B18" s="7"/>
      <c r="C18" s="7"/>
      <c r="D18" s="7"/>
      <c r="E18" s="7"/>
    </row>
    <row r="19" spans="1:9" ht="15.75">
      <c r="B19" s="8"/>
      <c r="E19" s="14"/>
    </row>
  </sheetData>
  <sortState ref="B3:E10">
    <sortCondition descending="1" ref="E3:E10"/>
  </sortState>
  <phoneticPr fontId="5" type="noConversion"/>
  <pageMargins left="0.53" right="0.75" top="0.25" bottom="0.36" header="0.2" footer="0.26"/>
  <pageSetup paperSize="9" orientation="landscape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8"/>
  <sheetViews>
    <sheetView topLeftCell="A28" zoomScale="80" workbookViewId="0">
      <selection activeCell="K37" sqref="K37"/>
    </sheetView>
  </sheetViews>
  <sheetFormatPr defaultRowHeight="12.75"/>
  <cols>
    <col min="1" max="1" width="6.7109375" customWidth="1"/>
    <col min="2" max="2" width="52.28515625" customWidth="1"/>
    <col min="3" max="3" width="23" customWidth="1"/>
    <col min="4" max="4" width="17.42578125" customWidth="1"/>
    <col min="5" max="5" width="19.42578125" customWidth="1"/>
    <col min="6" max="6" width="18" customWidth="1"/>
    <col min="7" max="7" width="17.140625" customWidth="1"/>
    <col min="8" max="10" width="14.28515625" customWidth="1"/>
    <col min="11" max="11" width="15.7109375" customWidth="1"/>
  </cols>
  <sheetData>
    <row r="1" spans="1:11" ht="45" customHeight="1">
      <c r="B1" s="161" t="s">
        <v>122</v>
      </c>
      <c r="C1" s="161"/>
      <c r="D1" s="7"/>
      <c r="E1" s="7"/>
      <c r="F1" s="7"/>
    </row>
    <row r="2" spans="1:11" ht="148.5" customHeight="1">
      <c r="A2" s="43" t="s">
        <v>99</v>
      </c>
      <c r="B2" s="57" t="s">
        <v>0</v>
      </c>
      <c r="C2" s="57" t="s">
        <v>50</v>
      </c>
      <c r="D2" s="57" t="s">
        <v>51</v>
      </c>
      <c r="E2" s="57" t="s">
        <v>52</v>
      </c>
      <c r="F2" s="57" t="s">
        <v>54</v>
      </c>
      <c r="G2" s="57" t="s">
        <v>53</v>
      </c>
      <c r="H2" s="57" t="s">
        <v>55</v>
      </c>
      <c r="I2" s="57" t="s">
        <v>102</v>
      </c>
      <c r="J2" s="57" t="s">
        <v>103</v>
      </c>
      <c r="K2" s="57" t="s">
        <v>145</v>
      </c>
    </row>
    <row r="3" spans="1:11" ht="15.75">
      <c r="A3" s="43">
        <v>1</v>
      </c>
      <c r="B3" s="9" t="s">
        <v>6</v>
      </c>
      <c r="C3" s="78">
        <v>165</v>
      </c>
      <c r="D3" s="78">
        <v>74900</v>
      </c>
      <c r="E3" s="78">
        <v>19</v>
      </c>
      <c r="F3" s="77">
        <v>53400</v>
      </c>
      <c r="G3" s="77">
        <v>5</v>
      </c>
      <c r="H3" s="77">
        <v>663</v>
      </c>
      <c r="I3" s="77">
        <v>1260</v>
      </c>
      <c r="J3" s="77">
        <v>4055</v>
      </c>
      <c r="K3" s="35">
        <f t="shared" ref="K3:K33" si="0">C3/D3+E3/F3+G3/H3+I3/J3</f>
        <v>0.32082771754021128</v>
      </c>
    </row>
    <row r="4" spans="1:11" s="10" customFormat="1" ht="15.75">
      <c r="A4" s="46">
        <v>2</v>
      </c>
      <c r="B4" s="9" t="s">
        <v>29</v>
      </c>
      <c r="C4" s="78">
        <v>50</v>
      </c>
      <c r="D4" s="78">
        <v>74900</v>
      </c>
      <c r="E4" s="78">
        <v>24</v>
      </c>
      <c r="F4" s="77">
        <v>53400</v>
      </c>
      <c r="G4" s="77">
        <v>6</v>
      </c>
      <c r="H4" s="77">
        <v>663</v>
      </c>
      <c r="I4" s="89">
        <v>979</v>
      </c>
      <c r="J4" s="77">
        <v>4055</v>
      </c>
      <c r="K4" s="35">
        <f t="shared" si="0"/>
        <v>0.25159710162254456</v>
      </c>
    </row>
    <row r="5" spans="1:11" s="10" customFormat="1" ht="15.75">
      <c r="A5" s="43">
        <v>3</v>
      </c>
      <c r="B5" s="9" t="s">
        <v>25</v>
      </c>
      <c r="C5" s="78">
        <v>105</v>
      </c>
      <c r="D5" s="78">
        <v>74900</v>
      </c>
      <c r="E5" s="78">
        <v>60</v>
      </c>
      <c r="F5" s="77">
        <v>53400</v>
      </c>
      <c r="G5" s="77">
        <v>9</v>
      </c>
      <c r="H5" s="77">
        <v>663</v>
      </c>
      <c r="I5" s="89">
        <v>932</v>
      </c>
      <c r="J5" s="77">
        <v>4055</v>
      </c>
      <c r="K5" s="35">
        <f t="shared" si="0"/>
        <v>0.24593982936703118</v>
      </c>
    </row>
    <row r="6" spans="1:11" s="10" customFormat="1" ht="15.75">
      <c r="A6" s="46">
        <v>4</v>
      </c>
      <c r="B6" s="9" t="s">
        <v>10</v>
      </c>
      <c r="C6" s="78">
        <v>245</v>
      </c>
      <c r="D6" s="78">
        <v>74900</v>
      </c>
      <c r="E6" s="78">
        <v>31</v>
      </c>
      <c r="F6" s="77">
        <v>53400</v>
      </c>
      <c r="G6" s="77">
        <v>8</v>
      </c>
      <c r="H6" s="77">
        <v>663</v>
      </c>
      <c r="I6" s="89">
        <v>905</v>
      </c>
      <c r="J6" s="77">
        <v>4055</v>
      </c>
      <c r="K6" s="35">
        <f t="shared" si="0"/>
        <v>0.23909917509602907</v>
      </c>
    </row>
    <row r="7" spans="1:11" s="10" customFormat="1" ht="15.75" customHeight="1">
      <c r="A7" s="43">
        <v>5</v>
      </c>
      <c r="B7" s="9" t="s">
        <v>13</v>
      </c>
      <c r="C7" s="90">
        <v>277</v>
      </c>
      <c r="D7" s="78">
        <v>74900</v>
      </c>
      <c r="E7" s="78">
        <v>26</v>
      </c>
      <c r="F7" s="77">
        <v>53400</v>
      </c>
      <c r="G7" s="77">
        <v>8</v>
      </c>
      <c r="H7" s="77">
        <v>663</v>
      </c>
      <c r="I7" s="91">
        <v>682</v>
      </c>
      <c r="J7" s="77">
        <v>4055</v>
      </c>
      <c r="K7" s="35">
        <f t="shared" si="0"/>
        <v>0.18443894368042782</v>
      </c>
    </row>
    <row r="8" spans="1:11" s="10" customFormat="1" ht="15.75">
      <c r="A8" s="46">
        <v>6</v>
      </c>
      <c r="B8" s="9" t="s">
        <v>19</v>
      </c>
      <c r="C8" s="78">
        <v>211</v>
      </c>
      <c r="D8" s="78">
        <v>74900</v>
      </c>
      <c r="E8" s="78">
        <v>33</v>
      </c>
      <c r="F8" s="77">
        <v>53400</v>
      </c>
      <c r="G8" s="77">
        <v>6</v>
      </c>
      <c r="H8" s="77">
        <v>663</v>
      </c>
      <c r="I8" s="89">
        <v>429</v>
      </c>
      <c r="J8" s="77">
        <v>4055</v>
      </c>
      <c r="K8" s="35">
        <f t="shared" si="0"/>
        <v>0.11828015516298325</v>
      </c>
    </row>
    <row r="9" spans="1:11" s="10" customFormat="1" ht="15.75">
      <c r="A9" s="43">
        <v>7</v>
      </c>
      <c r="B9" s="9" t="s">
        <v>17</v>
      </c>
      <c r="C9" s="78">
        <v>160</v>
      </c>
      <c r="D9" s="78">
        <v>74900</v>
      </c>
      <c r="E9" s="78">
        <v>15</v>
      </c>
      <c r="F9" s="77">
        <v>53400</v>
      </c>
      <c r="G9" s="77">
        <v>3</v>
      </c>
      <c r="H9" s="77">
        <v>663</v>
      </c>
      <c r="I9" s="89">
        <v>430</v>
      </c>
      <c r="J9" s="77">
        <v>4055</v>
      </c>
      <c r="K9" s="35">
        <f t="shared" si="0"/>
        <v>0.11298389088083785</v>
      </c>
    </row>
    <row r="10" spans="1:11" s="10" customFormat="1" ht="18" customHeight="1">
      <c r="A10" s="46">
        <v>8</v>
      </c>
      <c r="B10" s="9" t="s">
        <v>11</v>
      </c>
      <c r="C10" s="78">
        <v>3490</v>
      </c>
      <c r="D10" s="78">
        <v>74900</v>
      </c>
      <c r="E10" s="78">
        <v>41</v>
      </c>
      <c r="F10" s="77">
        <v>53400</v>
      </c>
      <c r="G10" s="77">
        <v>7</v>
      </c>
      <c r="H10" s="77">
        <v>663</v>
      </c>
      <c r="I10" s="89">
        <v>166</v>
      </c>
      <c r="J10" s="77">
        <v>4055</v>
      </c>
      <c r="K10" s="35">
        <f t="shared" si="0"/>
        <v>9.8858434931166195E-2</v>
      </c>
    </row>
    <row r="11" spans="1:11" s="10" customFormat="1" ht="31.5">
      <c r="A11" s="43">
        <v>9</v>
      </c>
      <c r="B11" s="9" t="s">
        <v>5</v>
      </c>
      <c r="C11" s="78">
        <v>115</v>
      </c>
      <c r="D11" s="78">
        <v>74900</v>
      </c>
      <c r="E11" s="78">
        <v>28</v>
      </c>
      <c r="F11" s="77">
        <v>53400</v>
      </c>
      <c r="G11" s="77">
        <v>6</v>
      </c>
      <c r="H11" s="77">
        <v>663</v>
      </c>
      <c r="I11" s="89">
        <v>350</v>
      </c>
      <c r="J11" s="77">
        <v>4055</v>
      </c>
      <c r="K11" s="35">
        <f t="shared" si="0"/>
        <v>9.7422692420450388E-2</v>
      </c>
    </row>
    <row r="12" spans="1:11" s="10" customFormat="1" ht="15.75">
      <c r="A12" s="46">
        <v>10</v>
      </c>
      <c r="B12" s="9" t="s">
        <v>112</v>
      </c>
      <c r="C12" s="78">
        <v>116</v>
      </c>
      <c r="D12" s="78">
        <v>74900</v>
      </c>
      <c r="E12" s="78">
        <v>14</v>
      </c>
      <c r="F12" s="77">
        <v>53400</v>
      </c>
      <c r="G12" s="77">
        <v>6</v>
      </c>
      <c r="H12" s="77">
        <v>663</v>
      </c>
      <c r="I12" s="89">
        <v>337</v>
      </c>
      <c r="J12" s="77">
        <v>4055</v>
      </c>
      <c r="K12" s="35">
        <f t="shared" si="0"/>
        <v>9.3967952651663744E-2</v>
      </c>
    </row>
    <row r="13" spans="1:11" s="10" customFormat="1" ht="15.75">
      <c r="A13" s="43">
        <v>11</v>
      </c>
      <c r="B13" s="9" t="s">
        <v>22</v>
      </c>
      <c r="C13" s="85">
        <v>166</v>
      </c>
      <c r="D13" s="78">
        <v>74900</v>
      </c>
      <c r="E13" s="85">
        <v>14</v>
      </c>
      <c r="F13" s="77">
        <v>53400</v>
      </c>
      <c r="G13" s="85">
        <v>4</v>
      </c>
      <c r="H13" s="77">
        <v>663</v>
      </c>
      <c r="I13" s="98">
        <v>343</v>
      </c>
      <c r="J13" s="77">
        <v>4055</v>
      </c>
      <c r="K13" s="35">
        <f t="shared" si="0"/>
        <v>9.3098572889327116E-2</v>
      </c>
    </row>
    <row r="14" spans="1:11" s="10" customFormat="1" ht="15.75">
      <c r="A14" s="46">
        <v>12</v>
      </c>
      <c r="B14" s="9" t="s">
        <v>30</v>
      </c>
      <c r="C14" s="90">
        <v>38</v>
      </c>
      <c r="D14" s="78">
        <v>74900</v>
      </c>
      <c r="E14" s="78">
        <v>11</v>
      </c>
      <c r="F14" s="77">
        <v>53400</v>
      </c>
      <c r="G14" s="77">
        <v>4</v>
      </c>
      <c r="H14" s="77">
        <v>663</v>
      </c>
      <c r="I14" s="91">
        <v>325</v>
      </c>
      <c r="J14" s="77">
        <v>4055</v>
      </c>
      <c r="K14" s="35">
        <f t="shared" si="0"/>
        <v>8.6894483612022164E-2</v>
      </c>
    </row>
    <row r="15" spans="1:11" s="10" customFormat="1" ht="31.5" customHeight="1">
      <c r="A15" s="43">
        <v>13</v>
      </c>
      <c r="B15" s="9" t="s">
        <v>20</v>
      </c>
      <c r="C15" s="78">
        <v>176</v>
      </c>
      <c r="D15" s="78">
        <v>74900</v>
      </c>
      <c r="E15" s="78">
        <v>10</v>
      </c>
      <c r="F15" s="77">
        <v>53400</v>
      </c>
      <c r="G15" s="77">
        <v>4</v>
      </c>
      <c r="H15" s="77">
        <v>663</v>
      </c>
      <c r="I15" s="89">
        <v>302</v>
      </c>
      <c r="J15" s="77">
        <v>4055</v>
      </c>
      <c r="K15" s="35">
        <f t="shared" si="0"/>
        <v>8.3046203764708615E-2</v>
      </c>
    </row>
    <row r="16" spans="1:11" s="10" customFormat="1" ht="15.75">
      <c r="A16" s="46">
        <v>14</v>
      </c>
      <c r="B16" s="9" t="s">
        <v>21</v>
      </c>
      <c r="C16" s="78">
        <v>103</v>
      </c>
      <c r="D16" s="78">
        <v>74900</v>
      </c>
      <c r="E16" s="78">
        <v>23</v>
      </c>
      <c r="F16" s="77">
        <v>53400</v>
      </c>
      <c r="G16" s="77">
        <v>6</v>
      </c>
      <c r="H16" s="77">
        <v>663</v>
      </c>
      <c r="I16" s="89">
        <v>290</v>
      </c>
      <c r="J16" s="77">
        <v>4055</v>
      </c>
      <c r="K16" s="35">
        <f t="shared" si="0"/>
        <v>8.2372298371234873E-2</v>
      </c>
    </row>
    <row r="17" spans="1:11" s="10" customFormat="1" ht="15.75">
      <c r="A17" s="43">
        <v>15</v>
      </c>
      <c r="B17" s="9" t="s">
        <v>18</v>
      </c>
      <c r="C17" s="85">
        <v>81</v>
      </c>
      <c r="D17" s="78">
        <v>74900</v>
      </c>
      <c r="E17" s="85">
        <v>14</v>
      </c>
      <c r="F17" s="77">
        <v>53400</v>
      </c>
      <c r="G17" s="85">
        <v>3</v>
      </c>
      <c r="H17" s="77">
        <v>663</v>
      </c>
      <c r="I17" s="85">
        <v>278</v>
      </c>
      <c r="J17" s="77">
        <v>4055</v>
      </c>
      <c r="K17" s="35">
        <f t="shared" si="0"/>
        <v>7.4425837706490666E-2</v>
      </c>
    </row>
    <row r="18" spans="1:11" s="10" customFormat="1" ht="15.75">
      <c r="A18" s="46">
        <v>16</v>
      </c>
      <c r="B18" s="9" t="s">
        <v>12</v>
      </c>
      <c r="C18" s="78">
        <v>94</v>
      </c>
      <c r="D18" s="78">
        <v>74900</v>
      </c>
      <c r="E18" s="78">
        <v>11</v>
      </c>
      <c r="F18" s="77">
        <v>53400</v>
      </c>
      <c r="G18" s="77">
        <v>4</v>
      </c>
      <c r="H18" s="77">
        <v>663</v>
      </c>
      <c r="I18" s="77">
        <v>266</v>
      </c>
      <c r="J18" s="77">
        <v>4055</v>
      </c>
      <c r="K18" s="35">
        <f t="shared" si="0"/>
        <v>7.3092208815705162E-2</v>
      </c>
    </row>
    <row r="19" spans="1:11" s="10" customFormat="1" ht="15.75">
      <c r="A19" s="43">
        <v>17</v>
      </c>
      <c r="B19" s="3" t="s">
        <v>26</v>
      </c>
      <c r="C19" s="78">
        <v>273</v>
      </c>
      <c r="D19" s="78">
        <v>74900</v>
      </c>
      <c r="E19" s="78">
        <v>51</v>
      </c>
      <c r="F19" s="77">
        <v>53400</v>
      </c>
      <c r="G19" s="77">
        <v>5</v>
      </c>
      <c r="H19" s="77">
        <v>663</v>
      </c>
      <c r="I19" s="77">
        <v>197</v>
      </c>
      <c r="J19" s="77">
        <v>4055</v>
      </c>
      <c r="K19" s="35">
        <f t="shared" si="0"/>
        <v>6.0723391656481565E-2</v>
      </c>
    </row>
    <row r="20" spans="1:11" s="10" customFormat="1" ht="15.75">
      <c r="A20" s="46">
        <v>18</v>
      </c>
      <c r="B20" s="9" t="s">
        <v>16</v>
      </c>
      <c r="C20" s="78">
        <v>175</v>
      </c>
      <c r="D20" s="78">
        <v>74900</v>
      </c>
      <c r="E20" s="78">
        <v>10</v>
      </c>
      <c r="F20" s="77">
        <v>53400</v>
      </c>
      <c r="G20" s="77">
        <v>4</v>
      </c>
      <c r="H20" s="77">
        <v>663</v>
      </c>
      <c r="I20" s="77">
        <v>204</v>
      </c>
      <c r="J20" s="77">
        <v>4055</v>
      </c>
      <c r="K20" s="35">
        <f t="shared" si="0"/>
        <v>5.8865158425176589E-2</v>
      </c>
    </row>
    <row r="21" spans="1:11" s="10" customFormat="1" ht="15.75">
      <c r="A21" s="43">
        <v>19</v>
      </c>
      <c r="B21" s="9" t="s">
        <v>28</v>
      </c>
      <c r="C21" s="78">
        <v>10</v>
      </c>
      <c r="D21" s="78">
        <v>74900</v>
      </c>
      <c r="E21" s="78">
        <v>0</v>
      </c>
      <c r="F21" s="77">
        <v>53400</v>
      </c>
      <c r="G21" s="77">
        <v>0</v>
      </c>
      <c r="H21" s="77">
        <v>663</v>
      </c>
      <c r="I21" s="77">
        <v>222</v>
      </c>
      <c r="J21" s="77">
        <v>4055</v>
      </c>
      <c r="K21" s="35">
        <f t="shared" si="0"/>
        <v>5.488073699581357E-2</v>
      </c>
    </row>
    <row r="22" spans="1:11" s="10" customFormat="1" ht="15.75">
      <c r="A22" s="46">
        <v>20</v>
      </c>
      <c r="B22" s="9" t="s">
        <v>8</v>
      </c>
      <c r="C22" s="25">
        <v>559</v>
      </c>
      <c r="D22" s="78">
        <v>74900</v>
      </c>
      <c r="E22" s="25">
        <v>37</v>
      </c>
      <c r="F22" s="77">
        <v>53400</v>
      </c>
      <c r="G22" s="28">
        <v>6</v>
      </c>
      <c r="H22" s="77">
        <v>663</v>
      </c>
      <c r="I22" s="28">
        <v>149</v>
      </c>
      <c r="J22" s="77">
        <v>4055</v>
      </c>
      <c r="K22" s="23">
        <f t="shared" si="0"/>
        <v>5.3950701586063E-2</v>
      </c>
    </row>
    <row r="23" spans="1:11" s="10" customFormat="1" ht="31.5">
      <c r="A23" s="43">
        <v>21</v>
      </c>
      <c r="B23" s="9" t="s">
        <v>23</v>
      </c>
      <c r="C23" s="90">
        <v>10</v>
      </c>
      <c r="D23" s="78">
        <v>74900</v>
      </c>
      <c r="E23" s="78">
        <v>8</v>
      </c>
      <c r="F23" s="77">
        <v>53400</v>
      </c>
      <c r="G23" s="77">
        <v>2</v>
      </c>
      <c r="H23" s="77">
        <v>663</v>
      </c>
      <c r="I23" s="77">
        <v>182</v>
      </c>
      <c r="J23" s="77">
        <v>4055</v>
      </c>
      <c r="K23" s="35">
        <f t="shared" si="0"/>
        <v>4.8182776000277018E-2</v>
      </c>
    </row>
    <row r="24" spans="1:11" s="10" customFormat="1" ht="31.5">
      <c r="A24" s="46">
        <v>22</v>
      </c>
      <c r="B24" s="9" t="s">
        <v>4</v>
      </c>
      <c r="C24" s="78">
        <v>123</v>
      </c>
      <c r="D24" s="78">
        <v>74900</v>
      </c>
      <c r="E24" s="78">
        <v>54</v>
      </c>
      <c r="F24" s="77">
        <v>53400</v>
      </c>
      <c r="G24" s="77">
        <v>5</v>
      </c>
      <c r="H24" s="77">
        <v>663</v>
      </c>
      <c r="I24" s="77">
        <v>137</v>
      </c>
      <c r="J24" s="77">
        <v>4055</v>
      </c>
      <c r="K24" s="35">
        <f t="shared" si="0"/>
        <v>4.3980353732536705E-2</v>
      </c>
    </row>
    <row r="25" spans="1:11" s="10" customFormat="1" ht="15.75">
      <c r="A25" s="43">
        <v>23</v>
      </c>
      <c r="B25" s="9" t="s">
        <v>14</v>
      </c>
      <c r="C25" s="85">
        <v>112</v>
      </c>
      <c r="D25" s="78">
        <v>74900</v>
      </c>
      <c r="E25" s="85">
        <v>8</v>
      </c>
      <c r="F25" s="77">
        <v>53400</v>
      </c>
      <c r="G25" s="85">
        <v>5</v>
      </c>
      <c r="H25" s="77">
        <v>663</v>
      </c>
      <c r="I25" s="85">
        <v>139</v>
      </c>
      <c r="J25" s="77">
        <v>4055</v>
      </c>
      <c r="K25" s="35">
        <f t="shared" si="0"/>
        <v>4.3465286277327056E-2</v>
      </c>
    </row>
    <row r="26" spans="1:11" s="10" customFormat="1" ht="15.75">
      <c r="A26" s="46">
        <v>24</v>
      </c>
      <c r="B26" s="9" t="s">
        <v>9</v>
      </c>
      <c r="C26" s="78">
        <v>67</v>
      </c>
      <c r="D26" s="78">
        <v>74900</v>
      </c>
      <c r="E26" s="78">
        <v>10</v>
      </c>
      <c r="F26" s="77">
        <v>53400</v>
      </c>
      <c r="G26" s="77">
        <v>4</v>
      </c>
      <c r="H26" s="77">
        <v>663</v>
      </c>
      <c r="I26" s="77">
        <v>141</v>
      </c>
      <c r="J26" s="77">
        <v>4055</v>
      </c>
      <c r="K26" s="35">
        <f t="shared" si="0"/>
        <v>4.1886861015889398E-2</v>
      </c>
    </row>
    <row r="27" spans="1:11" s="10" customFormat="1" ht="15.75">
      <c r="A27" s="43">
        <v>25</v>
      </c>
      <c r="B27" s="9" t="s">
        <v>134</v>
      </c>
      <c r="C27" s="90">
        <v>34</v>
      </c>
      <c r="D27" s="78">
        <v>74900</v>
      </c>
      <c r="E27" s="78">
        <v>0</v>
      </c>
      <c r="F27" s="77">
        <v>53400</v>
      </c>
      <c r="G27" s="77">
        <v>0</v>
      </c>
      <c r="H27" s="77">
        <v>663</v>
      </c>
      <c r="I27" s="77">
        <v>166</v>
      </c>
      <c r="J27" s="77">
        <v>4055</v>
      </c>
      <c r="K27" s="35">
        <f t="shared" si="0"/>
        <v>4.1391053258022614E-2</v>
      </c>
    </row>
    <row r="28" spans="1:11" s="10" customFormat="1" ht="18" customHeight="1">
      <c r="A28" s="46">
        <v>26</v>
      </c>
      <c r="B28" s="9" t="s">
        <v>15</v>
      </c>
      <c r="C28" s="78">
        <v>92</v>
      </c>
      <c r="D28" s="78">
        <v>74900</v>
      </c>
      <c r="E28" s="78">
        <v>9</v>
      </c>
      <c r="F28" s="77">
        <v>53400</v>
      </c>
      <c r="G28" s="77">
        <v>3</v>
      </c>
      <c r="H28" s="77">
        <v>663</v>
      </c>
      <c r="I28" s="77">
        <v>143</v>
      </c>
      <c r="J28" s="77">
        <v>4055</v>
      </c>
      <c r="K28" s="35">
        <f t="shared" si="0"/>
        <v>4.1186835418423176E-2</v>
      </c>
    </row>
    <row r="29" spans="1:11" s="10" customFormat="1" ht="31.5">
      <c r="A29" s="43">
        <v>27</v>
      </c>
      <c r="B29" s="9" t="s">
        <v>24</v>
      </c>
      <c r="C29" s="85">
        <v>130</v>
      </c>
      <c r="D29" s="78">
        <v>74900</v>
      </c>
      <c r="E29" s="85">
        <v>60</v>
      </c>
      <c r="F29" s="77">
        <v>53400</v>
      </c>
      <c r="G29" s="85">
        <v>15</v>
      </c>
      <c r="H29" s="77">
        <v>663</v>
      </c>
      <c r="I29" s="85">
        <v>53</v>
      </c>
      <c r="J29" s="77">
        <v>4055</v>
      </c>
      <c r="K29" s="35">
        <f t="shared" si="0"/>
        <v>3.8553961025291524E-2</v>
      </c>
    </row>
    <row r="30" spans="1:11" s="10" customFormat="1" ht="15.75">
      <c r="A30" s="46">
        <v>28</v>
      </c>
      <c r="B30" s="9" t="s">
        <v>27</v>
      </c>
      <c r="C30" s="78">
        <v>174</v>
      </c>
      <c r="D30" s="78">
        <v>74900</v>
      </c>
      <c r="E30" s="78">
        <v>14</v>
      </c>
      <c r="F30" s="77">
        <v>53400</v>
      </c>
      <c r="G30" s="77">
        <v>5</v>
      </c>
      <c r="H30" s="77">
        <v>663</v>
      </c>
      <c r="I30" s="77">
        <v>114</v>
      </c>
      <c r="J30" s="77">
        <v>4055</v>
      </c>
      <c r="K30" s="35">
        <f t="shared" si="0"/>
        <v>3.82401880749293E-2</v>
      </c>
    </row>
    <row r="31" spans="1:11" s="10" customFormat="1" ht="20.25" customHeight="1">
      <c r="A31" s="43">
        <v>29</v>
      </c>
      <c r="B31" s="9" t="s">
        <v>31</v>
      </c>
      <c r="C31" s="78">
        <v>286</v>
      </c>
      <c r="D31" s="78">
        <v>74900</v>
      </c>
      <c r="E31" s="78">
        <v>16</v>
      </c>
      <c r="F31" s="77">
        <v>53400</v>
      </c>
      <c r="G31" s="77">
        <v>5</v>
      </c>
      <c r="H31" s="77">
        <v>663</v>
      </c>
      <c r="I31" s="77">
        <v>102</v>
      </c>
      <c r="J31" s="77">
        <v>4055</v>
      </c>
      <c r="K31" s="35">
        <f t="shared" si="0"/>
        <v>3.6813658866802337E-2</v>
      </c>
    </row>
    <row r="32" spans="1:11" s="10" customFormat="1" ht="31.5">
      <c r="A32" s="46">
        <v>30</v>
      </c>
      <c r="B32" s="9" t="s">
        <v>7</v>
      </c>
      <c r="C32" s="90">
        <v>57</v>
      </c>
      <c r="D32" s="78">
        <v>74900</v>
      </c>
      <c r="E32" s="78">
        <v>13</v>
      </c>
      <c r="F32" s="77">
        <v>53400</v>
      </c>
      <c r="G32" s="77">
        <v>4</v>
      </c>
      <c r="H32" s="77">
        <v>663</v>
      </c>
      <c r="I32" s="77">
        <v>41</v>
      </c>
      <c r="J32" s="77">
        <v>4055</v>
      </c>
      <c r="K32" s="35">
        <f t="shared" si="0"/>
        <v>1.714861698894489E-2</v>
      </c>
    </row>
    <row r="33" spans="1:11" s="10" customFormat="1" ht="15.75">
      <c r="A33" s="43">
        <v>31</v>
      </c>
      <c r="B33" s="9" t="s">
        <v>32</v>
      </c>
      <c r="C33" s="78">
        <v>84</v>
      </c>
      <c r="D33" s="78">
        <v>74900</v>
      </c>
      <c r="E33" s="78">
        <v>0</v>
      </c>
      <c r="F33" s="77">
        <v>53400</v>
      </c>
      <c r="G33" s="77">
        <v>0</v>
      </c>
      <c r="H33" s="77">
        <v>663</v>
      </c>
      <c r="I33" s="77">
        <v>0</v>
      </c>
      <c r="J33" s="77">
        <v>4055</v>
      </c>
      <c r="K33" s="35">
        <f t="shared" si="0"/>
        <v>1.1214953271028037E-3</v>
      </c>
    </row>
    <row r="34" spans="1:11" s="10" customFormat="1" ht="15.75">
      <c r="A34" s="92"/>
      <c r="B34" s="93"/>
      <c r="C34" s="94"/>
      <c r="D34" s="95"/>
      <c r="E34" s="94"/>
      <c r="F34" s="96"/>
      <c r="G34" s="94"/>
      <c r="H34" s="96"/>
      <c r="I34" s="94"/>
      <c r="J34" s="96"/>
      <c r="K34" s="97"/>
    </row>
    <row r="35" spans="1:11" ht="60.75">
      <c r="A35" s="37"/>
      <c r="B35" s="73" t="s">
        <v>123</v>
      </c>
      <c r="C35" s="42"/>
      <c r="D35" s="42"/>
      <c r="E35" s="42"/>
      <c r="F35" s="39"/>
      <c r="G35" s="37"/>
      <c r="H35" s="37"/>
      <c r="I35" s="37"/>
      <c r="J35" s="37"/>
      <c r="K35" s="37"/>
    </row>
    <row r="36" spans="1:11" ht="135.75" customHeight="1">
      <c r="A36" s="43" t="s">
        <v>99</v>
      </c>
      <c r="B36" s="57" t="s">
        <v>41</v>
      </c>
      <c r="C36" s="57" t="s">
        <v>50</v>
      </c>
      <c r="D36" s="57" t="s">
        <v>51</v>
      </c>
      <c r="E36" s="57" t="s">
        <v>52</v>
      </c>
      <c r="F36" s="57" t="s">
        <v>54</v>
      </c>
      <c r="G36" s="57" t="s">
        <v>53</v>
      </c>
      <c r="H36" s="57" t="s">
        <v>55</v>
      </c>
      <c r="I36" s="57" t="s">
        <v>102</v>
      </c>
      <c r="J36" s="57" t="s">
        <v>103</v>
      </c>
      <c r="K36" s="57" t="s">
        <v>161</v>
      </c>
    </row>
    <row r="37" spans="1:11" ht="31.5">
      <c r="A37" s="43">
        <v>1</v>
      </c>
      <c r="B37" s="3" t="s">
        <v>36</v>
      </c>
      <c r="C37" s="25">
        <v>100</v>
      </c>
      <c r="D37" s="25">
        <v>74900</v>
      </c>
      <c r="E37" s="25">
        <v>102</v>
      </c>
      <c r="F37" s="28">
        <v>53400</v>
      </c>
      <c r="G37" s="22">
        <v>3</v>
      </c>
      <c r="H37" s="28">
        <v>663</v>
      </c>
      <c r="I37" s="22">
        <v>281</v>
      </c>
      <c r="J37" s="22">
        <v>4055</v>
      </c>
      <c r="K37" s="23">
        <f>C37/D37+E37/F37+G37/H37+I37/J37</f>
        <v>7.7067276717092625E-2</v>
      </c>
    </row>
    <row r="38" spans="1:11" ht="15.75">
      <c r="A38" s="43">
        <v>2</v>
      </c>
      <c r="B38" s="3" t="s">
        <v>34</v>
      </c>
      <c r="C38" s="25">
        <v>0</v>
      </c>
      <c r="D38" s="25">
        <v>74900</v>
      </c>
      <c r="E38" s="25">
        <v>0</v>
      </c>
      <c r="F38" s="28">
        <v>53400</v>
      </c>
      <c r="G38" s="22">
        <v>0</v>
      </c>
      <c r="H38" s="28">
        <v>663</v>
      </c>
      <c r="I38" s="22">
        <v>250</v>
      </c>
      <c r="J38" s="22">
        <v>4055</v>
      </c>
      <c r="K38" s="23">
        <f>C38/D38+E38/F38+G38/H38+I38/J38</f>
        <v>6.1652281134401972E-2</v>
      </c>
    </row>
    <row r="39" spans="1:11" ht="15.75">
      <c r="A39" s="43">
        <v>3</v>
      </c>
      <c r="B39" s="3" t="s">
        <v>33</v>
      </c>
      <c r="C39" s="25">
        <v>43</v>
      </c>
      <c r="D39" s="25">
        <v>74900</v>
      </c>
      <c r="E39" s="25">
        <v>12</v>
      </c>
      <c r="F39" s="28">
        <v>53400</v>
      </c>
      <c r="G39" s="22">
        <v>3</v>
      </c>
      <c r="H39" s="28">
        <v>663</v>
      </c>
      <c r="I39" s="22">
        <v>179</v>
      </c>
      <c r="J39" s="22">
        <v>4055</v>
      </c>
      <c r="K39" s="23">
        <f>C39/D39+E39/F39+G39/H39+I39/J39</f>
        <v>4.946673806958133E-2</v>
      </c>
    </row>
    <row r="40" spans="1:11" ht="31.5">
      <c r="A40" s="43">
        <v>4</v>
      </c>
      <c r="B40" s="3" t="s">
        <v>35</v>
      </c>
      <c r="C40" s="25">
        <v>0</v>
      </c>
      <c r="D40" s="25">
        <v>74900</v>
      </c>
      <c r="E40" s="25">
        <v>0</v>
      </c>
      <c r="F40" s="28">
        <v>53400</v>
      </c>
      <c r="G40" s="22">
        <v>0</v>
      </c>
      <c r="H40" s="28">
        <v>663</v>
      </c>
      <c r="I40" s="22">
        <v>144</v>
      </c>
      <c r="J40" s="22">
        <v>4055</v>
      </c>
      <c r="K40" s="23">
        <f>C40/D40+E40/F40+G40/H40+I40/J40</f>
        <v>3.551171393341554E-2</v>
      </c>
    </row>
    <row r="41" spans="1:11">
      <c r="B41" s="7"/>
      <c r="C41" s="7"/>
      <c r="D41" s="7"/>
      <c r="E41" s="7"/>
      <c r="F41" s="7"/>
    </row>
    <row r="42" spans="1:11" ht="18.75">
      <c r="C42" s="48"/>
      <c r="D42" s="7"/>
      <c r="E42" s="7"/>
      <c r="F42" s="7"/>
    </row>
    <row r="43" spans="1:11" ht="18.75">
      <c r="B43" s="7"/>
      <c r="C43" s="49"/>
      <c r="D43" s="7"/>
      <c r="E43" s="7"/>
      <c r="F43" s="7"/>
    </row>
    <row r="44" spans="1:11">
      <c r="B44" s="7"/>
      <c r="C44" s="7"/>
      <c r="D44" s="7"/>
      <c r="E44" s="7"/>
      <c r="F44" s="7"/>
    </row>
    <row r="45" spans="1:11">
      <c r="B45" s="7"/>
      <c r="C45" s="7"/>
      <c r="D45" s="7"/>
      <c r="E45" s="7"/>
      <c r="F45" s="7"/>
    </row>
    <row r="46" spans="1:11">
      <c r="B46" s="7"/>
      <c r="C46" s="7"/>
      <c r="D46" s="7"/>
      <c r="E46" s="7"/>
      <c r="F46" s="7"/>
    </row>
    <row r="47" spans="1:11">
      <c r="B47" s="7"/>
      <c r="C47" s="7"/>
      <c r="D47" s="7"/>
      <c r="E47" s="7"/>
      <c r="F47" s="7"/>
    </row>
    <row r="48" spans="1:11">
      <c r="B48" s="7"/>
      <c r="C48" s="7"/>
      <c r="D48" s="7"/>
      <c r="E48" s="7"/>
      <c r="F48" s="7"/>
    </row>
    <row r="49" spans="2:6">
      <c r="B49" s="7"/>
      <c r="C49" s="7"/>
      <c r="D49" s="7"/>
      <c r="E49" s="7"/>
      <c r="F49" s="7"/>
    </row>
    <row r="50" spans="2:6">
      <c r="B50" s="7"/>
      <c r="C50" s="7"/>
      <c r="D50" s="7"/>
      <c r="E50" s="7"/>
      <c r="F50" s="7"/>
    </row>
    <row r="51" spans="2:6">
      <c r="B51" s="7"/>
      <c r="C51" s="7"/>
      <c r="D51" s="7"/>
      <c r="E51" s="7"/>
      <c r="F51" s="7"/>
    </row>
    <row r="52" spans="2:6">
      <c r="B52" s="7"/>
      <c r="C52" s="7"/>
      <c r="D52" s="7"/>
      <c r="E52" s="7"/>
      <c r="F52" s="7"/>
    </row>
    <row r="53" spans="2:6">
      <c r="B53" s="7"/>
      <c r="C53" s="7"/>
      <c r="D53" s="7"/>
      <c r="E53" s="7"/>
      <c r="F53" s="7"/>
    </row>
    <row r="54" spans="2:6">
      <c r="B54" s="7"/>
      <c r="C54" s="7"/>
      <c r="D54" s="7"/>
      <c r="E54" s="7"/>
      <c r="F54" s="7"/>
    </row>
    <row r="55" spans="2:6">
      <c r="B55" s="7"/>
      <c r="C55" s="7"/>
      <c r="D55" s="7"/>
      <c r="E55" s="7"/>
      <c r="F55" s="7"/>
    </row>
    <row r="56" spans="2:6">
      <c r="B56" s="7"/>
      <c r="C56" s="7"/>
      <c r="D56" s="7"/>
      <c r="E56" s="7"/>
      <c r="F56" s="7"/>
    </row>
    <row r="57" spans="2:6">
      <c r="B57" s="7"/>
      <c r="C57" s="7"/>
      <c r="D57" s="7"/>
      <c r="E57" s="7"/>
      <c r="F57" s="7"/>
    </row>
    <row r="58" spans="2:6">
      <c r="B58" s="7"/>
      <c r="C58" s="7"/>
      <c r="D58" s="7"/>
      <c r="E58" s="7"/>
      <c r="F58" s="7"/>
    </row>
    <row r="59" spans="2:6">
      <c r="B59" s="7"/>
      <c r="C59" s="7"/>
      <c r="D59" s="7"/>
      <c r="E59" s="7"/>
      <c r="F59" s="7"/>
    </row>
    <row r="60" spans="2:6">
      <c r="B60" s="7"/>
      <c r="C60" s="7"/>
      <c r="D60" s="7"/>
      <c r="E60" s="7"/>
      <c r="F60" s="7"/>
    </row>
    <row r="61" spans="2:6">
      <c r="B61" s="7"/>
      <c r="C61" s="7"/>
      <c r="D61" s="7"/>
      <c r="E61" s="7"/>
      <c r="F61" s="7"/>
    </row>
    <row r="62" spans="2:6">
      <c r="B62" s="7"/>
      <c r="C62" s="7"/>
      <c r="D62" s="7"/>
      <c r="E62" s="7"/>
      <c r="F62" s="7"/>
    </row>
    <row r="63" spans="2:6">
      <c r="B63" s="7"/>
      <c r="C63" s="7"/>
      <c r="D63" s="7"/>
      <c r="E63" s="7"/>
      <c r="F63" s="7"/>
    </row>
    <row r="64" spans="2:6">
      <c r="B64" s="7"/>
      <c r="C64" s="7"/>
      <c r="D64" s="7"/>
      <c r="E64" s="7"/>
      <c r="F64" s="7"/>
    </row>
    <row r="65" spans="2:6">
      <c r="B65" s="7"/>
      <c r="C65" s="7"/>
      <c r="D65" s="7"/>
      <c r="E65" s="7"/>
      <c r="F65" s="7"/>
    </row>
    <row r="66" spans="2:6">
      <c r="B66" s="7"/>
      <c r="C66" s="7"/>
      <c r="D66" s="7"/>
      <c r="E66" s="7"/>
      <c r="F66" s="7"/>
    </row>
    <row r="67" spans="2:6">
      <c r="B67" s="7"/>
      <c r="C67" s="7"/>
      <c r="D67" s="7"/>
      <c r="E67" s="7"/>
      <c r="F67" s="7"/>
    </row>
    <row r="68" spans="2:6">
      <c r="B68" s="7"/>
      <c r="C68" s="7"/>
      <c r="D68" s="7"/>
      <c r="E68" s="7"/>
      <c r="F68" s="7"/>
    </row>
    <row r="69" spans="2:6">
      <c r="B69" s="7"/>
      <c r="C69" s="7"/>
      <c r="D69" s="7"/>
      <c r="E69" s="7"/>
      <c r="F69" s="7"/>
    </row>
    <row r="70" spans="2:6">
      <c r="B70" s="7"/>
      <c r="C70" s="7"/>
      <c r="D70" s="7"/>
      <c r="E70" s="7"/>
      <c r="F70" s="7"/>
    </row>
    <row r="71" spans="2:6">
      <c r="B71" s="7"/>
      <c r="C71" s="7"/>
      <c r="D71" s="7"/>
      <c r="E71" s="7"/>
      <c r="F71" s="7"/>
    </row>
    <row r="72" spans="2:6">
      <c r="B72" s="7"/>
      <c r="C72" s="7"/>
      <c r="D72" s="7"/>
      <c r="E72" s="7"/>
      <c r="F72" s="7"/>
    </row>
    <row r="73" spans="2:6">
      <c r="B73" s="7"/>
      <c r="C73" s="7"/>
      <c r="D73" s="7"/>
      <c r="E73" s="7"/>
      <c r="F73" s="7"/>
    </row>
    <row r="74" spans="2:6">
      <c r="B74" s="7"/>
      <c r="C74" s="7"/>
      <c r="D74" s="7"/>
      <c r="E74" s="7"/>
      <c r="F74" s="7"/>
    </row>
    <row r="75" spans="2:6">
      <c r="B75" s="7"/>
      <c r="C75" s="7"/>
      <c r="D75" s="7"/>
      <c r="E75" s="7"/>
      <c r="F75" s="7"/>
    </row>
    <row r="76" spans="2:6">
      <c r="B76" s="7"/>
      <c r="C76" s="7"/>
      <c r="D76" s="7"/>
      <c r="E76" s="7"/>
      <c r="F76" s="7"/>
    </row>
    <row r="77" spans="2:6">
      <c r="B77" s="7"/>
      <c r="C77" s="7"/>
      <c r="D77" s="7"/>
      <c r="E77" s="7"/>
      <c r="F77" s="7"/>
    </row>
    <row r="78" spans="2:6">
      <c r="B78" s="7"/>
      <c r="C78" s="7"/>
      <c r="D78" s="7"/>
      <c r="E78" s="7"/>
      <c r="F78" s="7"/>
    </row>
    <row r="79" spans="2:6">
      <c r="B79" s="7"/>
      <c r="C79" s="7"/>
      <c r="D79" s="7"/>
      <c r="E79" s="7"/>
      <c r="F79" s="7"/>
    </row>
    <row r="80" spans="2:6">
      <c r="B80" s="7"/>
      <c r="C80" s="7"/>
      <c r="D80" s="7"/>
      <c r="E80" s="7"/>
      <c r="F80" s="7"/>
    </row>
    <row r="81" spans="2:6">
      <c r="B81" s="7"/>
      <c r="C81" s="7"/>
      <c r="D81" s="7"/>
      <c r="E81" s="7"/>
      <c r="F81" s="7"/>
    </row>
    <row r="82" spans="2:6">
      <c r="B82" s="7"/>
      <c r="C82" s="7"/>
      <c r="D82" s="7"/>
      <c r="E82" s="7"/>
      <c r="F82" s="7"/>
    </row>
    <row r="83" spans="2:6">
      <c r="B83" s="7"/>
      <c r="C83" s="7"/>
      <c r="D83" s="7"/>
      <c r="E83" s="7"/>
      <c r="F83" s="7"/>
    </row>
    <row r="84" spans="2:6">
      <c r="B84" s="7"/>
      <c r="C84" s="7"/>
      <c r="D84" s="7"/>
      <c r="E84" s="7"/>
      <c r="F84" s="7"/>
    </row>
    <row r="85" spans="2:6">
      <c r="B85" s="7"/>
      <c r="C85" s="7"/>
      <c r="D85" s="7"/>
      <c r="E85" s="7"/>
      <c r="F85" s="7"/>
    </row>
    <row r="86" spans="2:6">
      <c r="B86" s="7"/>
      <c r="C86" s="7"/>
      <c r="D86" s="7"/>
      <c r="E86" s="7"/>
      <c r="F86" s="7"/>
    </row>
    <row r="87" spans="2:6">
      <c r="B87" s="7"/>
      <c r="C87" s="7"/>
      <c r="D87" s="7"/>
      <c r="E87" s="7"/>
      <c r="F87" s="7"/>
    </row>
    <row r="88" spans="2:6">
      <c r="B88" s="7"/>
      <c r="C88" s="7"/>
      <c r="D88" s="7"/>
      <c r="E88" s="7"/>
      <c r="F88" s="7"/>
    </row>
    <row r="89" spans="2:6">
      <c r="B89" s="7"/>
      <c r="C89" s="7"/>
      <c r="D89" s="7"/>
      <c r="E89" s="7"/>
      <c r="F89" s="7"/>
    </row>
    <row r="90" spans="2:6">
      <c r="B90" s="7"/>
      <c r="C90" s="7"/>
      <c r="D90" s="7"/>
      <c r="E90" s="7"/>
      <c r="F90" s="7"/>
    </row>
    <row r="91" spans="2:6">
      <c r="B91" s="7"/>
      <c r="C91" s="7"/>
      <c r="D91" s="7"/>
      <c r="E91" s="7"/>
      <c r="F91" s="7"/>
    </row>
    <row r="92" spans="2:6">
      <c r="B92" s="7"/>
      <c r="C92" s="7"/>
      <c r="D92" s="7"/>
      <c r="E92" s="7"/>
      <c r="F92" s="7"/>
    </row>
    <row r="93" spans="2:6">
      <c r="B93" s="7"/>
      <c r="C93" s="7"/>
      <c r="D93" s="7"/>
      <c r="E93" s="7"/>
      <c r="F93" s="7"/>
    </row>
    <row r="94" spans="2:6">
      <c r="B94" s="7"/>
      <c r="C94" s="7"/>
      <c r="D94" s="7"/>
      <c r="E94" s="7"/>
      <c r="F94" s="7"/>
    </row>
    <row r="95" spans="2:6">
      <c r="B95" s="7"/>
      <c r="C95" s="7"/>
      <c r="D95" s="7"/>
      <c r="E95" s="7"/>
      <c r="F95" s="7"/>
    </row>
    <row r="96" spans="2:6">
      <c r="B96" s="7"/>
      <c r="C96" s="7"/>
      <c r="D96" s="7"/>
      <c r="E96" s="7"/>
      <c r="F96" s="7"/>
    </row>
    <row r="97" spans="2:6">
      <c r="B97" s="7"/>
      <c r="C97" s="7"/>
      <c r="D97" s="7"/>
      <c r="E97" s="7"/>
      <c r="F97" s="7"/>
    </row>
    <row r="98" spans="2:6">
      <c r="B98" s="7"/>
      <c r="C98" s="7"/>
      <c r="D98" s="7"/>
      <c r="E98" s="7"/>
      <c r="F98" s="7"/>
    </row>
    <row r="99" spans="2:6">
      <c r="B99" s="7"/>
      <c r="C99" s="7"/>
      <c r="D99" s="7"/>
      <c r="E99" s="7"/>
      <c r="F99" s="7"/>
    </row>
    <row r="100" spans="2:6">
      <c r="B100" s="7"/>
      <c r="C100" s="7"/>
      <c r="D100" s="7"/>
      <c r="E100" s="7"/>
      <c r="F100" s="7"/>
    </row>
    <row r="101" spans="2:6">
      <c r="B101" s="7"/>
      <c r="C101" s="7"/>
      <c r="D101" s="7"/>
      <c r="E101" s="7"/>
      <c r="F101" s="7"/>
    </row>
    <row r="102" spans="2:6">
      <c r="B102" s="7"/>
      <c r="C102" s="7"/>
      <c r="D102" s="7"/>
      <c r="E102" s="7"/>
      <c r="F102" s="7"/>
    </row>
    <row r="103" spans="2:6">
      <c r="B103" s="7"/>
      <c r="C103" s="7"/>
      <c r="D103" s="7"/>
      <c r="E103" s="7"/>
      <c r="F103" s="7"/>
    </row>
    <row r="104" spans="2:6">
      <c r="B104" s="7"/>
      <c r="C104" s="7"/>
      <c r="D104" s="7"/>
      <c r="E104" s="7"/>
      <c r="F104" s="7"/>
    </row>
    <row r="105" spans="2:6">
      <c r="B105" s="7"/>
      <c r="C105" s="7"/>
      <c r="D105" s="7"/>
      <c r="E105" s="7"/>
      <c r="F105" s="7"/>
    </row>
    <row r="106" spans="2:6">
      <c r="B106" s="7"/>
      <c r="C106" s="7"/>
      <c r="D106" s="7"/>
      <c r="E106" s="7"/>
      <c r="F106" s="7"/>
    </row>
    <row r="107" spans="2:6">
      <c r="B107" s="7"/>
      <c r="C107" s="7"/>
      <c r="D107" s="7"/>
      <c r="E107" s="7"/>
      <c r="F107" s="7"/>
    </row>
    <row r="108" spans="2:6">
      <c r="B108" s="7"/>
      <c r="C108" s="7"/>
      <c r="D108" s="7"/>
      <c r="E108" s="7"/>
      <c r="F108" s="7"/>
    </row>
    <row r="109" spans="2:6">
      <c r="B109" s="7"/>
      <c r="C109" s="7"/>
      <c r="D109" s="7"/>
      <c r="E109" s="7"/>
      <c r="F109" s="7"/>
    </row>
    <row r="110" spans="2:6">
      <c r="B110" s="7"/>
      <c r="C110" s="7"/>
      <c r="D110" s="7"/>
      <c r="E110" s="7"/>
      <c r="F110" s="7"/>
    </row>
    <row r="111" spans="2:6">
      <c r="B111" s="7"/>
      <c r="C111" s="7"/>
      <c r="D111" s="7"/>
      <c r="E111" s="7"/>
      <c r="F111" s="7"/>
    </row>
    <row r="112" spans="2:6">
      <c r="B112" s="7"/>
      <c r="C112" s="7"/>
      <c r="D112" s="7"/>
      <c r="E112" s="7"/>
      <c r="F112" s="7"/>
    </row>
    <row r="113" spans="2:6">
      <c r="B113" s="7"/>
      <c r="C113" s="7"/>
      <c r="D113" s="7"/>
      <c r="E113" s="7"/>
      <c r="F113" s="7"/>
    </row>
    <row r="114" spans="2:6">
      <c r="B114" s="7"/>
      <c r="C114" s="7"/>
      <c r="D114" s="7"/>
      <c r="E114" s="7"/>
      <c r="F114" s="7"/>
    </row>
    <row r="115" spans="2:6">
      <c r="B115" s="7"/>
      <c r="C115" s="7"/>
      <c r="D115" s="7"/>
      <c r="E115" s="7"/>
      <c r="F115" s="7"/>
    </row>
    <row r="116" spans="2:6">
      <c r="B116" s="7"/>
      <c r="C116" s="7"/>
      <c r="D116" s="7"/>
      <c r="E116" s="7"/>
      <c r="F116" s="7"/>
    </row>
    <row r="117" spans="2:6">
      <c r="B117" s="7"/>
      <c r="C117" s="7"/>
      <c r="D117" s="7"/>
      <c r="E117" s="7"/>
      <c r="F117" s="7"/>
    </row>
    <row r="118" spans="2:6">
      <c r="B118" s="7"/>
      <c r="C118" s="7"/>
      <c r="D118" s="7"/>
      <c r="E118" s="7"/>
      <c r="F118" s="7"/>
    </row>
    <row r="119" spans="2:6">
      <c r="B119" s="7"/>
      <c r="C119" s="7"/>
      <c r="D119" s="7"/>
      <c r="E119" s="7"/>
      <c r="F119" s="7"/>
    </row>
    <row r="120" spans="2:6">
      <c r="B120" s="7"/>
      <c r="C120" s="7"/>
      <c r="D120" s="7"/>
      <c r="E120" s="7"/>
      <c r="F120" s="7"/>
    </row>
    <row r="121" spans="2:6">
      <c r="B121" s="7"/>
      <c r="C121" s="7"/>
      <c r="D121" s="7"/>
      <c r="E121" s="7"/>
      <c r="F121" s="7"/>
    </row>
    <row r="122" spans="2:6">
      <c r="B122" s="7"/>
      <c r="C122" s="7"/>
      <c r="D122" s="7"/>
      <c r="E122" s="7"/>
      <c r="F122" s="7"/>
    </row>
    <row r="123" spans="2:6">
      <c r="B123" s="7"/>
      <c r="C123" s="7"/>
      <c r="D123" s="7"/>
      <c r="E123" s="7"/>
      <c r="F123" s="7"/>
    </row>
    <row r="124" spans="2:6">
      <c r="B124" s="7"/>
      <c r="C124" s="7"/>
      <c r="D124" s="7"/>
      <c r="E124" s="7"/>
      <c r="F124" s="7"/>
    </row>
    <row r="125" spans="2:6">
      <c r="B125" s="7"/>
      <c r="C125" s="7"/>
      <c r="D125" s="7"/>
      <c r="E125" s="7"/>
      <c r="F125" s="7"/>
    </row>
    <row r="126" spans="2:6">
      <c r="B126" s="7"/>
      <c r="C126" s="7"/>
      <c r="D126" s="7"/>
      <c r="E126" s="7"/>
      <c r="F126" s="7"/>
    </row>
    <row r="127" spans="2:6">
      <c r="B127" s="7"/>
      <c r="C127" s="7"/>
      <c r="D127" s="7"/>
      <c r="E127" s="7"/>
      <c r="F127" s="7"/>
    </row>
    <row r="128" spans="2:6">
      <c r="B128" s="7"/>
      <c r="C128" s="7"/>
      <c r="D128" s="7"/>
      <c r="E128" s="7"/>
      <c r="F128" s="7"/>
    </row>
    <row r="129" spans="2:6">
      <c r="B129" s="7"/>
      <c r="C129" s="7"/>
      <c r="D129" s="7"/>
      <c r="E129" s="7"/>
      <c r="F129" s="7"/>
    </row>
    <row r="130" spans="2:6">
      <c r="B130" s="7"/>
      <c r="C130" s="7"/>
      <c r="D130" s="7"/>
      <c r="E130" s="7"/>
      <c r="F130" s="7"/>
    </row>
    <row r="131" spans="2:6">
      <c r="B131" s="7"/>
      <c r="C131" s="7"/>
      <c r="D131" s="7"/>
      <c r="E131" s="7"/>
      <c r="F131" s="7"/>
    </row>
    <row r="132" spans="2:6">
      <c r="B132" s="7"/>
      <c r="C132" s="7"/>
      <c r="D132" s="7"/>
      <c r="E132" s="7"/>
      <c r="F132" s="7"/>
    </row>
    <row r="133" spans="2:6">
      <c r="B133" s="7"/>
      <c r="C133" s="7"/>
      <c r="D133" s="7"/>
      <c r="E133" s="7"/>
      <c r="F133" s="7"/>
    </row>
    <row r="134" spans="2:6">
      <c r="B134" s="7"/>
      <c r="C134" s="7"/>
      <c r="D134" s="7"/>
      <c r="E134" s="7"/>
      <c r="F134" s="7"/>
    </row>
    <row r="135" spans="2:6">
      <c r="B135" s="7"/>
      <c r="C135" s="7"/>
      <c r="D135" s="7"/>
      <c r="E135" s="7"/>
      <c r="F135" s="7"/>
    </row>
    <row r="136" spans="2:6">
      <c r="B136" s="7"/>
      <c r="C136" s="7"/>
      <c r="D136" s="7"/>
      <c r="E136" s="7"/>
      <c r="F136" s="7"/>
    </row>
    <row r="137" spans="2:6">
      <c r="B137" s="7"/>
      <c r="C137" s="7"/>
      <c r="D137" s="7"/>
      <c r="E137" s="7"/>
      <c r="F137" s="7"/>
    </row>
    <row r="138" spans="2:6">
      <c r="B138" s="7"/>
      <c r="C138" s="7"/>
      <c r="D138" s="7"/>
      <c r="E138" s="7"/>
      <c r="F138" s="7"/>
    </row>
    <row r="139" spans="2:6">
      <c r="B139" s="7"/>
      <c r="C139" s="7"/>
      <c r="D139" s="7"/>
      <c r="E139" s="7"/>
      <c r="F139" s="7"/>
    </row>
    <row r="140" spans="2:6">
      <c r="B140" s="7"/>
      <c r="C140" s="7"/>
      <c r="D140" s="7"/>
      <c r="E140" s="7"/>
      <c r="F140" s="7"/>
    </row>
    <row r="141" spans="2:6">
      <c r="B141" s="7"/>
      <c r="C141" s="7"/>
      <c r="D141" s="7"/>
      <c r="E141" s="7"/>
      <c r="F141" s="7"/>
    </row>
    <row r="142" spans="2:6">
      <c r="B142" s="7"/>
      <c r="C142" s="7"/>
      <c r="D142" s="7"/>
      <c r="E142" s="7"/>
      <c r="F142" s="7"/>
    </row>
    <row r="143" spans="2:6">
      <c r="B143" s="7"/>
      <c r="C143" s="7"/>
      <c r="D143" s="7"/>
      <c r="E143" s="7"/>
      <c r="F143" s="7"/>
    </row>
    <row r="144" spans="2:6">
      <c r="B144" s="7"/>
      <c r="C144" s="7"/>
      <c r="D144" s="7"/>
      <c r="E144" s="7"/>
      <c r="F144" s="7"/>
    </row>
    <row r="145" spans="2:6">
      <c r="B145" s="7"/>
      <c r="C145" s="7"/>
      <c r="D145" s="7"/>
      <c r="E145" s="7"/>
      <c r="F145" s="7"/>
    </row>
    <row r="146" spans="2:6">
      <c r="B146" s="7"/>
      <c r="C146" s="7"/>
      <c r="D146" s="7"/>
      <c r="E146" s="7"/>
      <c r="F146" s="7"/>
    </row>
    <row r="147" spans="2:6">
      <c r="B147" s="7"/>
      <c r="C147" s="7"/>
      <c r="D147" s="7"/>
      <c r="E147" s="7"/>
      <c r="F147" s="7"/>
    </row>
    <row r="148" spans="2:6">
      <c r="B148" s="7"/>
      <c r="C148" s="7"/>
      <c r="D148" s="7"/>
      <c r="E148" s="7"/>
      <c r="F148" s="7"/>
    </row>
    <row r="149" spans="2:6">
      <c r="B149" s="7"/>
      <c r="C149" s="7"/>
      <c r="D149" s="7"/>
      <c r="E149" s="7"/>
      <c r="F149" s="7"/>
    </row>
    <row r="150" spans="2:6">
      <c r="B150" s="7"/>
      <c r="C150" s="7"/>
      <c r="D150" s="7"/>
      <c r="E150" s="7"/>
      <c r="F150" s="7"/>
    </row>
    <row r="151" spans="2:6">
      <c r="B151" s="7"/>
      <c r="C151" s="7"/>
      <c r="D151" s="7"/>
      <c r="E151" s="7"/>
      <c r="F151" s="7"/>
    </row>
    <row r="152" spans="2:6">
      <c r="B152" s="7"/>
      <c r="C152" s="7"/>
      <c r="D152" s="7"/>
      <c r="E152" s="7"/>
      <c r="F152" s="7"/>
    </row>
    <row r="153" spans="2:6">
      <c r="B153" s="7"/>
      <c r="C153" s="7"/>
      <c r="D153" s="7"/>
      <c r="E153" s="7"/>
      <c r="F153" s="7"/>
    </row>
    <row r="154" spans="2:6">
      <c r="B154" s="7"/>
      <c r="C154" s="7"/>
      <c r="D154" s="7"/>
      <c r="E154" s="7"/>
      <c r="F154" s="7"/>
    </row>
    <row r="155" spans="2:6">
      <c r="B155" s="7"/>
      <c r="C155" s="7"/>
      <c r="D155" s="7"/>
      <c r="E155" s="7"/>
      <c r="F155" s="7"/>
    </row>
    <row r="156" spans="2:6">
      <c r="B156" s="7"/>
      <c r="C156" s="7"/>
      <c r="D156" s="7"/>
      <c r="E156" s="7"/>
      <c r="F156" s="7"/>
    </row>
    <row r="157" spans="2:6">
      <c r="B157" s="7"/>
      <c r="C157" s="7"/>
      <c r="D157" s="7"/>
      <c r="E157" s="7"/>
      <c r="F157" s="7"/>
    </row>
    <row r="158" spans="2:6">
      <c r="B158" s="7"/>
      <c r="C158" s="7"/>
      <c r="D158" s="7"/>
      <c r="E158" s="7"/>
      <c r="F158" s="7"/>
    </row>
    <row r="159" spans="2:6">
      <c r="B159" s="7"/>
      <c r="C159" s="7"/>
      <c r="D159" s="7"/>
      <c r="E159" s="7"/>
      <c r="F159" s="7"/>
    </row>
    <row r="160" spans="2:6">
      <c r="B160" s="7"/>
      <c r="C160" s="7"/>
      <c r="D160" s="7"/>
      <c r="E160" s="7"/>
      <c r="F160" s="7"/>
    </row>
    <row r="161" spans="2:6">
      <c r="B161" s="7"/>
      <c r="C161" s="7"/>
      <c r="D161" s="7"/>
      <c r="E161" s="7"/>
      <c r="F161" s="7"/>
    </row>
    <row r="162" spans="2:6">
      <c r="B162" s="7"/>
      <c r="C162" s="7"/>
      <c r="D162" s="7"/>
      <c r="E162" s="7"/>
      <c r="F162" s="7"/>
    </row>
    <row r="163" spans="2:6">
      <c r="B163" s="7"/>
      <c r="C163" s="7"/>
      <c r="D163" s="7"/>
      <c r="E163" s="7"/>
      <c r="F163" s="7"/>
    </row>
    <row r="164" spans="2:6">
      <c r="B164" s="7"/>
      <c r="C164" s="7"/>
      <c r="D164" s="7"/>
      <c r="E164" s="7"/>
      <c r="F164" s="7"/>
    </row>
    <row r="165" spans="2:6">
      <c r="B165" s="7"/>
      <c r="C165" s="7"/>
      <c r="D165" s="7"/>
      <c r="E165" s="7"/>
      <c r="F165" s="7"/>
    </row>
    <row r="166" spans="2:6">
      <c r="B166" s="7"/>
      <c r="C166" s="7"/>
      <c r="D166" s="7"/>
      <c r="E166" s="7"/>
      <c r="F166" s="7"/>
    </row>
    <row r="167" spans="2:6">
      <c r="B167" s="7"/>
      <c r="C167" s="7"/>
      <c r="D167" s="7"/>
      <c r="E167" s="7"/>
      <c r="F167" s="7"/>
    </row>
    <row r="168" spans="2:6">
      <c r="B168" s="7"/>
      <c r="C168" s="7"/>
      <c r="D168" s="7"/>
      <c r="E168" s="7"/>
      <c r="F168" s="7"/>
    </row>
    <row r="169" spans="2:6">
      <c r="B169" s="7"/>
      <c r="C169" s="7"/>
      <c r="D169" s="7"/>
      <c r="E169" s="7"/>
      <c r="F169" s="7"/>
    </row>
    <row r="170" spans="2:6">
      <c r="B170" s="7"/>
      <c r="C170" s="7"/>
      <c r="D170" s="7"/>
      <c r="E170" s="7"/>
      <c r="F170" s="7"/>
    </row>
    <row r="171" spans="2:6">
      <c r="B171" s="7"/>
      <c r="C171" s="7"/>
      <c r="D171" s="7"/>
      <c r="E171" s="7"/>
      <c r="F171" s="7"/>
    </row>
    <row r="172" spans="2:6">
      <c r="B172" s="7"/>
      <c r="C172" s="7"/>
      <c r="D172" s="7"/>
      <c r="E172" s="7"/>
      <c r="F172" s="7"/>
    </row>
    <row r="173" spans="2:6">
      <c r="B173" s="7"/>
      <c r="C173" s="7"/>
      <c r="D173" s="7"/>
      <c r="E173" s="7"/>
      <c r="F173" s="7"/>
    </row>
    <row r="174" spans="2:6">
      <c r="B174" s="7"/>
      <c r="C174" s="7"/>
      <c r="D174" s="7"/>
      <c r="E174" s="7"/>
      <c r="F174" s="7"/>
    </row>
    <row r="175" spans="2:6">
      <c r="B175" s="7"/>
      <c r="C175" s="7"/>
      <c r="D175" s="7"/>
      <c r="E175" s="7"/>
      <c r="F175" s="7"/>
    </row>
    <row r="176" spans="2:6">
      <c r="B176" s="7"/>
      <c r="C176" s="7"/>
      <c r="D176" s="7"/>
      <c r="E176" s="7"/>
      <c r="F176" s="7"/>
    </row>
    <row r="177" spans="2:6">
      <c r="B177" s="7"/>
      <c r="C177" s="7"/>
      <c r="D177" s="7"/>
      <c r="E177" s="7"/>
      <c r="F177" s="7"/>
    </row>
    <row r="178" spans="2:6">
      <c r="B178" s="7"/>
      <c r="C178" s="7"/>
      <c r="D178" s="7"/>
      <c r="E178" s="7"/>
      <c r="F178" s="7"/>
    </row>
    <row r="179" spans="2:6">
      <c r="B179" s="7"/>
      <c r="C179" s="7"/>
      <c r="D179" s="7"/>
      <c r="E179" s="7"/>
      <c r="F179" s="7"/>
    </row>
    <row r="180" spans="2:6">
      <c r="B180" s="7"/>
      <c r="C180" s="7"/>
      <c r="D180" s="7"/>
      <c r="E180" s="7"/>
      <c r="F180" s="7"/>
    </row>
    <row r="181" spans="2:6">
      <c r="B181" s="7"/>
      <c r="C181" s="7"/>
      <c r="D181" s="7"/>
      <c r="E181" s="7"/>
      <c r="F181" s="7"/>
    </row>
    <row r="182" spans="2:6">
      <c r="B182" s="7"/>
      <c r="C182" s="7"/>
      <c r="D182" s="7"/>
      <c r="E182" s="7"/>
      <c r="F182" s="7"/>
    </row>
    <row r="183" spans="2:6">
      <c r="B183" s="7"/>
      <c r="C183" s="7"/>
      <c r="D183" s="7"/>
      <c r="E183" s="7"/>
      <c r="F183" s="7"/>
    </row>
    <row r="184" spans="2:6">
      <c r="B184" s="7"/>
      <c r="C184" s="7"/>
      <c r="D184" s="7"/>
      <c r="E184" s="7"/>
      <c r="F184" s="7"/>
    </row>
    <row r="185" spans="2:6">
      <c r="B185" s="7"/>
      <c r="C185" s="7"/>
      <c r="D185" s="7"/>
      <c r="E185" s="7"/>
      <c r="F185" s="7"/>
    </row>
    <row r="186" spans="2:6">
      <c r="B186" s="7"/>
      <c r="C186" s="7"/>
      <c r="D186" s="7"/>
      <c r="E186" s="7"/>
      <c r="F186" s="7"/>
    </row>
    <row r="187" spans="2:6">
      <c r="B187" s="7"/>
      <c r="C187" s="7"/>
      <c r="D187" s="7"/>
      <c r="E187" s="7"/>
      <c r="F187" s="7"/>
    </row>
    <row r="188" spans="2:6">
      <c r="B188" s="7"/>
      <c r="C188" s="7"/>
      <c r="D188" s="7"/>
      <c r="E188" s="7"/>
      <c r="F188" s="7"/>
    </row>
    <row r="189" spans="2:6">
      <c r="B189" s="7"/>
      <c r="C189" s="7"/>
      <c r="D189" s="7"/>
      <c r="E189" s="7"/>
      <c r="F189" s="7"/>
    </row>
    <row r="190" spans="2:6">
      <c r="B190" s="7"/>
      <c r="C190" s="7"/>
      <c r="D190" s="7"/>
      <c r="E190" s="7"/>
      <c r="F190" s="7"/>
    </row>
    <row r="191" spans="2:6">
      <c r="B191" s="7"/>
      <c r="C191" s="7"/>
      <c r="D191" s="7"/>
      <c r="E191" s="7"/>
      <c r="F191" s="7"/>
    </row>
    <row r="192" spans="2:6">
      <c r="B192" s="7"/>
      <c r="C192" s="7"/>
      <c r="D192" s="7"/>
      <c r="E192" s="7"/>
      <c r="F192" s="7"/>
    </row>
    <row r="193" spans="2:6">
      <c r="B193" s="7"/>
      <c r="C193" s="7"/>
      <c r="D193" s="7"/>
      <c r="E193" s="7"/>
      <c r="F193" s="7"/>
    </row>
    <row r="194" spans="2:6">
      <c r="B194" s="7"/>
      <c r="C194" s="7"/>
      <c r="D194" s="7"/>
      <c r="E194" s="7"/>
      <c r="F194" s="7"/>
    </row>
    <row r="195" spans="2:6">
      <c r="B195" s="7"/>
      <c r="C195" s="7"/>
      <c r="D195" s="7"/>
      <c r="E195" s="7"/>
      <c r="F195" s="7"/>
    </row>
    <row r="196" spans="2:6">
      <c r="B196" s="7"/>
      <c r="C196" s="7"/>
      <c r="D196" s="7"/>
      <c r="E196" s="7"/>
      <c r="F196" s="7"/>
    </row>
    <row r="197" spans="2:6">
      <c r="B197" s="7"/>
      <c r="C197" s="7"/>
      <c r="D197" s="7"/>
      <c r="E197" s="7"/>
      <c r="F197" s="7"/>
    </row>
    <row r="198" spans="2:6">
      <c r="B198" s="7"/>
      <c r="C198" s="7"/>
      <c r="D198" s="7"/>
      <c r="E198" s="7"/>
      <c r="F198" s="7"/>
    </row>
    <row r="199" spans="2:6">
      <c r="B199" s="7"/>
      <c r="C199" s="7"/>
      <c r="D199" s="7"/>
      <c r="E199" s="7"/>
      <c r="F199" s="7"/>
    </row>
    <row r="200" spans="2:6">
      <c r="B200" s="7"/>
      <c r="C200" s="7"/>
      <c r="D200" s="7"/>
      <c r="E200" s="7"/>
      <c r="F200" s="7"/>
    </row>
    <row r="201" spans="2:6">
      <c r="B201" s="7"/>
      <c r="C201" s="7"/>
      <c r="D201" s="7"/>
      <c r="E201" s="7"/>
      <c r="F201" s="7"/>
    </row>
    <row r="202" spans="2:6">
      <c r="B202" s="7"/>
      <c r="C202" s="7"/>
      <c r="D202" s="7"/>
      <c r="E202" s="7"/>
      <c r="F202" s="7"/>
    </row>
    <row r="203" spans="2:6">
      <c r="B203" s="7"/>
      <c r="C203" s="7"/>
      <c r="D203" s="7"/>
      <c r="E203" s="7"/>
      <c r="F203" s="7"/>
    </row>
    <row r="204" spans="2:6">
      <c r="B204" s="7"/>
      <c r="C204" s="7"/>
      <c r="D204" s="7"/>
      <c r="E204" s="7"/>
      <c r="F204" s="7"/>
    </row>
    <row r="205" spans="2:6">
      <c r="B205" s="7"/>
      <c r="C205" s="7"/>
      <c r="D205" s="7"/>
      <c r="E205" s="7"/>
      <c r="F205" s="7"/>
    </row>
    <row r="206" spans="2:6">
      <c r="B206" s="7"/>
      <c r="C206" s="7"/>
      <c r="D206" s="7"/>
      <c r="E206" s="7"/>
      <c r="F206" s="7"/>
    </row>
    <row r="207" spans="2:6">
      <c r="B207" s="7"/>
      <c r="C207" s="7"/>
      <c r="D207" s="7"/>
      <c r="E207" s="7"/>
      <c r="F207" s="7"/>
    </row>
    <row r="208" spans="2:6">
      <c r="B208" s="7"/>
      <c r="C208" s="7"/>
      <c r="D208" s="7"/>
      <c r="E208" s="7"/>
      <c r="F208" s="7"/>
    </row>
    <row r="209" spans="2:6">
      <c r="B209" s="7"/>
      <c r="C209" s="7"/>
      <c r="D209" s="7"/>
      <c r="E209" s="7"/>
      <c r="F209" s="7"/>
    </row>
    <row r="210" spans="2:6">
      <c r="B210" s="7"/>
      <c r="C210" s="7"/>
      <c r="D210" s="7"/>
      <c r="E210" s="7"/>
      <c r="F210" s="7"/>
    </row>
    <row r="211" spans="2:6">
      <c r="B211" s="7"/>
      <c r="C211" s="7"/>
      <c r="D211" s="7"/>
      <c r="E211" s="7"/>
      <c r="F211" s="7"/>
    </row>
    <row r="212" spans="2:6">
      <c r="B212" s="7"/>
      <c r="C212" s="7"/>
      <c r="D212" s="7"/>
      <c r="E212" s="7"/>
      <c r="F212" s="7"/>
    </row>
    <row r="213" spans="2:6">
      <c r="B213" s="7"/>
      <c r="C213" s="7"/>
      <c r="D213" s="7"/>
      <c r="E213" s="7"/>
      <c r="F213" s="7"/>
    </row>
    <row r="214" spans="2:6">
      <c r="B214" s="7"/>
      <c r="C214" s="7"/>
      <c r="D214" s="7"/>
      <c r="E214" s="7"/>
      <c r="F214" s="7"/>
    </row>
    <row r="215" spans="2:6">
      <c r="B215" s="7"/>
      <c r="C215" s="7"/>
      <c r="D215" s="7"/>
      <c r="E215" s="7"/>
      <c r="F215" s="7"/>
    </row>
    <row r="216" spans="2:6">
      <c r="B216" s="7"/>
      <c r="C216" s="7"/>
      <c r="D216" s="7"/>
      <c r="E216" s="7"/>
      <c r="F216" s="7"/>
    </row>
    <row r="217" spans="2:6">
      <c r="B217" s="7"/>
      <c r="C217" s="7"/>
      <c r="D217" s="7"/>
      <c r="E217" s="7"/>
      <c r="F217" s="7"/>
    </row>
    <row r="218" spans="2:6">
      <c r="B218" s="7"/>
      <c r="C218" s="7"/>
      <c r="D218" s="7"/>
      <c r="E218" s="7"/>
      <c r="F218" s="7"/>
    </row>
  </sheetData>
  <sortState ref="B3:K33">
    <sortCondition descending="1" ref="K3:K33"/>
  </sortState>
  <mergeCells count="1">
    <mergeCell ref="B1:C1"/>
  </mergeCells>
  <phoneticPr fontId="5" type="noConversion"/>
  <pageMargins left="0.33" right="0.28000000000000003" top="0.48" bottom="0.41" header="0.21" footer="0.25"/>
  <pageSetup paperSize="9" scale="65" orientation="landscape" verticalDpi="200" r:id="rId1"/>
  <headerFooter alignWithMargins="0"/>
  <rowBreaks count="1" manualBreakCount="1">
    <brk id="3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9"/>
  <sheetViews>
    <sheetView zoomScale="80" zoomScaleNormal="80" workbookViewId="0"/>
  </sheetViews>
  <sheetFormatPr defaultRowHeight="12.75"/>
  <cols>
    <col min="1" max="1" width="6.7109375" bestFit="1" customWidth="1"/>
    <col min="2" max="2" width="54" customWidth="1"/>
    <col min="3" max="3" width="22.5703125" customWidth="1"/>
    <col min="4" max="4" width="22.42578125" customWidth="1"/>
    <col min="5" max="5" width="20.42578125" customWidth="1"/>
    <col min="6" max="6" width="18.5703125" customWidth="1"/>
    <col min="7" max="7" width="21.5703125" customWidth="1"/>
  </cols>
  <sheetData>
    <row r="1" spans="1:8" ht="51.75" customHeight="1">
      <c r="B1" s="162" t="s">
        <v>124</v>
      </c>
      <c r="C1" s="162"/>
      <c r="D1" s="37"/>
      <c r="E1" s="37"/>
      <c r="F1" s="37"/>
      <c r="G1" s="37"/>
      <c r="H1" s="10"/>
    </row>
    <row r="2" spans="1:8" ht="129.75" customHeight="1">
      <c r="A2" s="43" t="s">
        <v>146</v>
      </c>
      <c r="B2" s="56" t="s">
        <v>41</v>
      </c>
      <c r="C2" s="56" t="s">
        <v>43</v>
      </c>
      <c r="D2" s="56" t="s">
        <v>137</v>
      </c>
      <c r="E2" s="56" t="s">
        <v>44</v>
      </c>
      <c r="F2" s="56" t="s">
        <v>104</v>
      </c>
      <c r="G2" s="56" t="s">
        <v>148</v>
      </c>
    </row>
    <row r="3" spans="1:8" ht="15.75">
      <c r="A3" s="43">
        <v>1</v>
      </c>
      <c r="B3" s="3" t="s">
        <v>34</v>
      </c>
      <c r="C3" s="25">
        <v>9</v>
      </c>
      <c r="D3" s="25">
        <f>$C$7</f>
        <v>20</v>
      </c>
      <c r="E3" s="11">
        <v>24</v>
      </c>
      <c r="F3" s="25">
        <f>$E$7</f>
        <v>86</v>
      </c>
      <c r="G3" s="13">
        <f>C3/D3+E3/F3</f>
        <v>0.72906976744186047</v>
      </c>
    </row>
    <row r="4" spans="1:8" ht="33.75" customHeight="1">
      <c r="A4" s="43">
        <v>2</v>
      </c>
      <c r="B4" s="3" t="s">
        <v>35</v>
      </c>
      <c r="C4" s="11">
        <v>5</v>
      </c>
      <c r="D4" s="25">
        <f>$C$7</f>
        <v>20</v>
      </c>
      <c r="E4" s="11">
        <v>25</v>
      </c>
      <c r="F4" s="25">
        <f>$E$7</f>
        <v>86</v>
      </c>
      <c r="G4" s="13">
        <f>C4/D4+E4/F4</f>
        <v>0.54069767441860472</v>
      </c>
    </row>
    <row r="5" spans="1:8" ht="31.5" customHeight="1">
      <c r="A5" s="43">
        <v>3</v>
      </c>
      <c r="B5" s="3" t="s">
        <v>36</v>
      </c>
      <c r="C5" s="11">
        <v>6</v>
      </c>
      <c r="D5" s="25">
        <f>$C$7</f>
        <v>20</v>
      </c>
      <c r="E5" s="11">
        <v>19</v>
      </c>
      <c r="F5" s="25">
        <f>$E$7</f>
        <v>86</v>
      </c>
      <c r="G5" s="13">
        <f>C5/D5+E5/F5</f>
        <v>0.52093023255813953</v>
      </c>
    </row>
    <row r="6" spans="1:8" ht="15" customHeight="1">
      <c r="A6" s="43">
        <v>4</v>
      </c>
      <c r="B6" s="3" t="s">
        <v>33</v>
      </c>
      <c r="C6" s="25">
        <v>0</v>
      </c>
      <c r="D6" s="25">
        <f>$C$7</f>
        <v>20</v>
      </c>
      <c r="E6" s="11">
        <v>18</v>
      </c>
      <c r="F6" s="25">
        <f>$E$7</f>
        <v>86</v>
      </c>
      <c r="G6" s="13">
        <f>C6/D6+E6/F6</f>
        <v>0.20930232558139536</v>
      </c>
    </row>
    <row r="7" spans="1:8" ht="15.75">
      <c r="B7" s="50" t="s">
        <v>42</v>
      </c>
      <c r="C7" s="31">
        <f>SUM(C3:C6)</f>
        <v>20</v>
      </c>
      <c r="D7" s="31"/>
      <c r="E7" s="31">
        <f>SUM(E3:E6)</f>
        <v>86</v>
      </c>
      <c r="F7" s="16"/>
      <c r="G7" s="15"/>
    </row>
    <row r="8" spans="1:8">
      <c r="C8" s="14"/>
      <c r="D8" s="14"/>
    </row>
    <row r="9" spans="1:8" ht="15.75" customHeight="1">
      <c r="B9" s="6"/>
    </row>
  </sheetData>
  <sortState ref="B3:G6">
    <sortCondition descending="1" ref="G3:G6"/>
  </sortState>
  <mergeCells count="1">
    <mergeCell ref="B1:C1"/>
  </mergeCells>
  <phoneticPr fontId="5" type="noConversion"/>
  <pageMargins left="0.35" right="0.12" top="0.68" bottom="1" header="0.5" footer="0.5"/>
  <pageSetup scale="75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opLeftCell="A18" zoomScale="70" zoomScaleNormal="70" zoomScaleSheetLayoutView="75" workbookViewId="0">
      <selection activeCell="H37" sqref="H37"/>
    </sheetView>
  </sheetViews>
  <sheetFormatPr defaultRowHeight="12.75"/>
  <cols>
    <col min="1" max="1" width="4" customWidth="1"/>
    <col min="2" max="2" width="63.5703125" customWidth="1"/>
    <col min="3" max="4" width="13.7109375" customWidth="1"/>
    <col min="5" max="5" width="12.5703125" customWidth="1"/>
    <col min="6" max="6" width="12.42578125" customWidth="1"/>
    <col min="7" max="7" width="18.140625" customWidth="1"/>
    <col min="8" max="8" width="13.140625" customWidth="1"/>
    <col min="9" max="9" width="13.42578125" customWidth="1"/>
    <col min="10" max="10" width="15.85546875" customWidth="1"/>
    <col min="11" max="11" width="14.140625" customWidth="1"/>
  </cols>
  <sheetData>
    <row r="1" spans="1:11" ht="20.25">
      <c r="D1" s="58" t="s">
        <v>109</v>
      </c>
    </row>
    <row r="2" spans="1:11" ht="148.5" customHeight="1">
      <c r="A2" s="114" t="s">
        <v>167</v>
      </c>
      <c r="B2" s="53" t="s">
        <v>0</v>
      </c>
      <c r="C2" s="104" t="s">
        <v>110</v>
      </c>
      <c r="D2" s="104" t="s">
        <v>111</v>
      </c>
      <c r="E2" s="104" t="s">
        <v>165</v>
      </c>
      <c r="F2" s="104" t="s">
        <v>155</v>
      </c>
      <c r="G2" s="104" t="s">
        <v>168</v>
      </c>
      <c r="H2" s="104" t="s">
        <v>166</v>
      </c>
      <c r="I2" s="104" t="s">
        <v>156</v>
      </c>
      <c r="J2" s="105" t="s">
        <v>98</v>
      </c>
      <c r="K2" s="52"/>
    </row>
    <row r="3" spans="1:11" ht="22.5" customHeight="1">
      <c r="A3" s="43">
        <v>1</v>
      </c>
      <c r="B3" s="1" t="s">
        <v>5</v>
      </c>
      <c r="C3" s="13">
        <v>0.83</v>
      </c>
      <c r="D3" s="23">
        <v>0.93</v>
      </c>
      <c r="E3" s="23">
        <v>1.69</v>
      </c>
      <c r="F3" s="23">
        <v>0.06</v>
      </c>
      <c r="G3" s="55">
        <v>1.4999999999999999E-2</v>
      </c>
      <c r="H3" s="23">
        <v>0.45</v>
      </c>
      <c r="I3" s="23">
        <v>0.1</v>
      </c>
      <c r="J3" s="55">
        <f t="shared" ref="J3:J33" si="0">0.2*C3+0.1*D3+0.2*E3+0.1*F3+0.1*(G3+H3)+0.05*I3</f>
        <v>0.65449999999999997</v>
      </c>
      <c r="K3" s="52"/>
    </row>
    <row r="4" spans="1:11" ht="15.75" customHeight="1">
      <c r="A4" s="43">
        <v>2</v>
      </c>
      <c r="B4" s="1" t="s">
        <v>7</v>
      </c>
      <c r="C4" s="13">
        <v>1.42</v>
      </c>
      <c r="D4" s="23">
        <v>1.1100000000000001</v>
      </c>
      <c r="E4" s="23">
        <v>1.1299999999999999</v>
      </c>
      <c r="F4" s="23">
        <v>0</v>
      </c>
      <c r="G4" s="55">
        <v>2.1000000000000001E-2</v>
      </c>
      <c r="H4" s="23">
        <v>0.18</v>
      </c>
      <c r="I4" s="23">
        <v>0.02</v>
      </c>
      <c r="J4" s="55">
        <f t="shared" si="0"/>
        <v>0.6421</v>
      </c>
      <c r="K4" s="52"/>
    </row>
    <row r="5" spans="1:11" ht="17.25" customHeight="1">
      <c r="A5" s="43">
        <v>3</v>
      </c>
      <c r="B5" s="1" t="s">
        <v>19</v>
      </c>
      <c r="C5" s="13">
        <v>1.07</v>
      </c>
      <c r="D5" s="23">
        <v>1.61</v>
      </c>
      <c r="E5" s="23">
        <v>0.65</v>
      </c>
      <c r="F5" s="23">
        <v>0.02</v>
      </c>
      <c r="G5" s="55">
        <v>0.124</v>
      </c>
      <c r="H5" s="23">
        <v>0</v>
      </c>
      <c r="I5" s="23">
        <v>0.12</v>
      </c>
      <c r="J5" s="55">
        <f t="shared" si="0"/>
        <v>0.52540000000000009</v>
      </c>
      <c r="K5" s="52"/>
    </row>
    <row r="6" spans="1:11" ht="15.75">
      <c r="A6" s="43">
        <v>4</v>
      </c>
      <c r="B6" s="1" t="s">
        <v>134</v>
      </c>
      <c r="C6" s="13">
        <v>0.38</v>
      </c>
      <c r="D6" s="23">
        <v>1.27</v>
      </c>
      <c r="E6" s="23">
        <v>1.17</v>
      </c>
      <c r="F6" s="23">
        <v>0.02</v>
      </c>
      <c r="G6" s="55">
        <v>7.2999999999999995E-2</v>
      </c>
      <c r="H6" s="23">
        <v>0.19</v>
      </c>
      <c r="I6" s="23">
        <v>0.04</v>
      </c>
      <c r="J6" s="55">
        <f t="shared" si="0"/>
        <v>0.46729999999999999</v>
      </c>
      <c r="K6" s="52"/>
    </row>
    <row r="7" spans="1:11" ht="17.25" customHeight="1">
      <c r="A7" s="43">
        <v>5</v>
      </c>
      <c r="B7" s="1" t="s">
        <v>10</v>
      </c>
      <c r="C7" s="13">
        <v>0.68</v>
      </c>
      <c r="D7" s="23">
        <v>1.33</v>
      </c>
      <c r="E7" s="23">
        <v>0.63</v>
      </c>
      <c r="F7" s="23">
        <v>0.11</v>
      </c>
      <c r="G7" s="55">
        <v>2.3E-2</v>
      </c>
      <c r="H7" s="23">
        <v>0</v>
      </c>
      <c r="I7" s="23">
        <v>0.24</v>
      </c>
      <c r="J7" s="55">
        <f t="shared" si="0"/>
        <v>0.42030000000000006</v>
      </c>
      <c r="K7" s="52"/>
    </row>
    <row r="8" spans="1:11" ht="15.75">
      <c r="A8" s="43">
        <v>6</v>
      </c>
      <c r="B8" s="1" t="s">
        <v>8</v>
      </c>
      <c r="C8" s="13">
        <v>0.25</v>
      </c>
      <c r="D8" s="23">
        <v>1.57</v>
      </c>
      <c r="E8" s="23">
        <v>0.91</v>
      </c>
      <c r="F8" s="23">
        <v>0.17</v>
      </c>
      <c r="G8" s="55">
        <v>7.0000000000000007E-2</v>
      </c>
      <c r="H8" s="23">
        <v>0</v>
      </c>
      <c r="I8" s="23">
        <v>0.05</v>
      </c>
      <c r="J8" s="55">
        <f t="shared" si="0"/>
        <v>0.41550000000000004</v>
      </c>
      <c r="K8" s="52"/>
    </row>
    <row r="9" spans="1:11" ht="15.75">
      <c r="A9" s="43">
        <v>7</v>
      </c>
      <c r="B9" s="1" t="s">
        <v>13</v>
      </c>
      <c r="C9" s="13">
        <v>0.35</v>
      </c>
      <c r="D9" s="23">
        <v>1.71</v>
      </c>
      <c r="E9" s="23">
        <v>0.72</v>
      </c>
      <c r="F9" s="23">
        <v>0.02</v>
      </c>
      <c r="G9" s="55">
        <v>0.13900000000000001</v>
      </c>
      <c r="H9" s="23">
        <v>0.03</v>
      </c>
      <c r="I9" s="23">
        <v>0.18</v>
      </c>
      <c r="J9" s="55">
        <f t="shared" si="0"/>
        <v>0.41290000000000004</v>
      </c>
      <c r="K9" s="52"/>
    </row>
    <row r="10" spans="1:11" ht="15.75">
      <c r="A10" s="43">
        <v>8</v>
      </c>
      <c r="B10" s="1" t="s">
        <v>6</v>
      </c>
      <c r="C10" s="13">
        <v>0.59</v>
      </c>
      <c r="D10" s="23">
        <v>1.01</v>
      </c>
      <c r="E10" s="23">
        <v>0.85</v>
      </c>
      <c r="F10" s="23">
        <v>0.02</v>
      </c>
      <c r="G10" s="55">
        <v>7.0000000000000001E-3</v>
      </c>
      <c r="H10" s="23">
        <v>0</v>
      </c>
      <c r="I10" s="23">
        <v>0.32</v>
      </c>
      <c r="J10" s="55">
        <f t="shared" si="0"/>
        <v>0.40770000000000001</v>
      </c>
      <c r="K10" s="52"/>
    </row>
    <row r="11" spans="1:11" ht="15.75">
      <c r="A11" s="43">
        <v>9</v>
      </c>
      <c r="B11" s="1" t="s">
        <v>25</v>
      </c>
      <c r="C11" s="13">
        <v>0.34</v>
      </c>
      <c r="D11" s="23">
        <v>1.25</v>
      </c>
      <c r="E11" s="23">
        <v>0.9</v>
      </c>
      <c r="F11" s="23">
        <v>0.11</v>
      </c>
      <c r="G11" s="55">
        <v>2.1000000000000001E-2</v>
      </c>
      <c r="H11" s="23">
        <v>0</v>
      </c>
      <c r="I11" s="23">
        <v>0.25</v>
      </c>
      <c r="J11" s="55">
        <f t="shared" si="0"/>
        <v>0.39860000000000001</v>
      </c>
      <c r="K11" s="52"/>
    </row>
    <row r="12" spans="1:11" ht="16.5" customHeight="1">
      <c r="A12" s="43">
        <v>10</v>
      </c>
      <c r="B12" s="1" t="s">
        <v>20</v>
      </c>
      <c r="C12" s="13">
        <v>0.6</v>
      </c>
      <c r="D12" s="23">
        <v>1.1299999999999999</v>
      </c>
      <c r="E12" s="23">
        <v>0.57999999999999996</v>
      </c>
      <c r="F12" s="23">
        <v>0.02</v>
      </c>
      <c r="G12" s="55">
        <v>3.6999999999999998E-2</v>
      </c>
      <c r="H12" s="23">
        <v>0</v>
      </c>
      <c r="I12" s="23">
        <v>0.08</v>
      </c>
      <c r="J12" s="55">
        <f t="shared" si="0"/>
        <v>0.35869999999999996</v>
      </c>
      <c r="K12" s="52"/>
    </row>
    <row r="13" spans="1:11" ht="16.5" customHeight="1">
      <c r="A13" s="43">
        <v>11</v>
      </c>
      <c r="B13" s="1" t="s">
        <v>29</v>
      </c>
      <c r="C13" s="13">
        <v>0.61</v>
      </c>
      <c r="D13" s="23">
        <v>1.1100000000000001</v>
      </c>
      <c r="E13" s="23">
        <v>0.45</v>
      </c>
      <c r="F13" s="23">
        <v>0.08</v>
      </c>
      <c r="G13" s="55">
        <v>1.6E-2</v>
      </c>
      <c r="H13" s="23">
        <v>0</v>
      </c>
      <c r="I13" s="23">
        <v>0.25</v>
      </c>
      <c r="J13" s="55">
        <f t="shared" si="0"/>
        <v>0.34510000000000002</v>
      </c>
      <c r="K13" s="52"/>
    </row>
    <row r="14" spans="1:11" ht="15.75">
      <c r="A14" s="43">
        <v>12</v>
      </c>
      <c r="B14" s="1" t="s">
        <v>28</v>
      </c>
      <c r="C14" s="13">
        <v>0.28999999999999998</v>
      </c>
      <c r="D14" s="23">
        <v>1.06</v>
      </c>
      <c r="E14" s="23">
        <v>0.85</v>
      </c>
      <c r="F14" s="23">
        <v>0.04</v>
      </c>
      <c r="G14" s="55">
        <v>1.7999999999999999E-2</v>
      </c>
      <c r="H14" s="23">
        <v>0.01</v>
      </c>
      <c r="I14" s="23">
        <v>0.05</v>
      </c>
      <c r="J14" s="55">
        <f t="shared" si="0"/>
        <v>0.34330000000000005</v>
      </c>
      <c r="K14" s="52"/>
    </row>
    <row r="15" spans="1:11" ht="15.75">
      <c r="A15" s="43">
        <v>13</v>
      </c>
      <c r="B15" s="1" t="s">
        <v>11</v>
      </c>
      <c r="C15" s="13">
        <v>0.48</v>
      </c>
      <c r="D15" s="23">
        <v>0.67</v>
      </c>
      <c r="E15" s="23">
        <v>0.74</v>
      </c>
      <c r="F15" s="23">
        <v>0.08</v>
      </c>
      <c r="G15" s="55">
        <v>8.3000000000000004E-2</v>
      </c>
      <c r="H15" s="23">
        <v>0.08</v>
      </c>
      <c r="I15" s="23">
        <v>0.1</v>
      </c>
      <c r="J15" s="55">
        <f t="shared" si="0"/>
        <v>0.34029999999999999</v>
      </c>
      <c r="K15" s="52"/>
    </row>
    <row r="16" spans="1:11" ht="15.75">
      <c r="A16" s="43">
        <v>14</v>
      </c>
      <c r="B16" s="112" t="s">
        <v>16</v>
      </c>
      <c r="C16" s="13">
        <v>0.23</v>
      </c>
      <c r="D16" s="23">
        <v>1.26</v>
      </c>
      <c r="E16" s="23">
        <v>0.72</v>
      </c>
      <c r="F16" s="23">
        <v>0</v>
      </c>
      <c r="G16" s="55">
        <v>0</v>
      </c>
      <c r="H16" s="23">
        <v>0</v>
      </c>
      <c r="I16" s="23">
        <v>0.06</v>
      </c>
      <c r="J16" s="55">
        <f t="shared" si="0"/>
        <v>0.31900000000000001</v>
      </c>
      <c r="K16" s="52"/>
    </row>
    <row r="17" spans="1:11" ht="18" customHeight="1">
      <c r="A17" s="43">
        <v>15</v>
      </c>
      <c r="B17" s="1" t="s">
        <v>14</v>
      </c>
      <c r="C17" s="13">
        <v>0.24</v>
      </c>
      <c r="D17" s="23">
        <v>0.97</v>
      </c>
      <c r="E17" s="23">
        <v>0.79</v>
      </c>
      <c r="F17" s="23">
        <v>0.06</v>
      </c>
      <c r="G17" s="55">
        <v>6.6000000000000003E-2</v>
      </c>
      <c r="H17" s="23">
        <v>0</v>
      </c>
      <c r="I17" s="23">
        <v>0.04</v>
      </c>
      <c r="J17" s="55">
        <f t="shared" si="0"/>
        <v>0.31760000000000005</v>
      </c>
      <c r="K17" s="52"/>
    </row>
    <row r="18" spans="1:11" ht="17.25" customHeight="1">
      <c r="A18" s="43">
        <v>16</v>
      </c>
      <c r="B18" s="1" t="s">
        <v>4</v>
      </c>
      <c r="C18" s="13">
        <v>0.47</v>
      </c>
      <c r="D18" s="23">
        <v>1.41</v>
      </c>
      <c r="E18" s="23">
        <v>0.34</v>
      </c>
      <c r="F18" s="23">
        <v>0.02</v>
      </c>
      <c r="G18" s="55">
        <v>3.9E-2</v>
      </c>
      <c r="H18" s="23">
        <v>0</v>
      </c>
      <c r="I18" s="23">
        <v>0.04</v>
      </c>
      <c r="J18" s="55">
        <f t="shared" si="0"/>
        <v>0.31090000000000001</v>
      </c>
      <c r="K18" s="52"/>
    </row>
    <row r="19" spans="1:11" ht="15.75">
      <c r="A19" s="43">
        <v>17</v>
      </c>
      <c r="B19" s="1" t="s">
        <v>9</v>
      </c>
      <c r="C19" s="13">
        <v>0.2</v>
      </c>
      <c r="D19" s="23">
        <v>1.1499999999999999</v>
      </c>
      <c r="E19" s="23">
        <v>0.74</v>
      </c>
      <c r="F19" s="23">
        <v>0.02</v>
      </c>
      <c r="G19" s="55">
        <v>1.4999999999999999E-2</v>
      </c>
      <c r="H19" s="23">
        <v>0</v>
      </c>
      <c r="I19" s="23">
        <v>0.04</v>
      </c>
      <c r="J19" s="55">
        <f t="shared" si="0"/>
        <v>0.3085</v>
      </c>
      <c r="K19" s="52"/>
    </row>
    <row r="20" spans="1:11" ht="15.75">
      <c r="A20" s="43">
        <v>18</v>
      </c>
      <c r="B20" s="1" t="s">
        <v>15</v>
      </c>
      <c r="C20" s="13">
        <v>0.27</v>
      </c>
      <c r="D20" s="23">
        <v>1.1100000000000001</v>
      </c>
      <c r="E20" s="23">
        <v>0.68</v>
      </c>
      <c r="F20" s="23">
        <v>0.02</v>
      </c>
      <c r="G20" s="55">
        <v>0.01</v>
      </c>
      <c r="H20" s="23">
        <v>0</v>
      </c>
      <c r="I20" s="23">
        <v>0.04</v>
      </c>
      <c r="J20" s="55">
        <f t="shared" si="0"/>
        <v>0.30600000000000005</v>
      </c>
      <c r="K20" s="52"/>
    </row>
    <row r="21" spans="1:11" ht="15.75">
      <c r="A21" s="43">
        <v>19</v>
      </c>
      <c r="B21" s="112" t="s">
        <v>17</v>
      </c>
      <c r="C21" s="13">
        <v>0.24</v>
      </c>
      <c r="D21" s="23">
        <v>1.55</v>
      </c>
      <c r="E21" s="23">
        <v>0.46</v>
      </c>
      <c r="F21" s="23">
        <v>0</v>
      </c>
      <c r="G21" s="55">
        <v>2.5000000000000001E-2</v>
      </c>
      <c r="H21" s="23">
        <v>0</v>
      </c>
      <c r="I21" s="23">
        <v>0.11</v>
      </c>
      <c r="J21" s="55">
        <f t="shared" si="0"/>
        <v>0.30300000000000005</v>
      </c>
      <c r="K21" s="52"/>
    </row>
    <row r="22" spans="1:11" ht="15.75">
      <c r="A22" s="43">
        <v>20</v>
      </c>
      <c r="B22" s="1" t="s">
        <v>26</v>
      </c>
      <c r="C22" s="13">
        <v>0.12</v>
      </c>
      <c r="D22" s="23">
        <v>1.48</v>
      </c>
      <c r="E22" s="23">
        <v>0.38</v>
      </c>
      <c r="F22" s="23">
        <v>0.09</v>
      </c>
      <c r="G22" s="55">
        <v>5.8000000000000003E-2</v>
      </c>
      <c r="H22" s="23">
        <v>0</v>
      </c>
      <c r="I22" s="23">
        <v>0.06</v>
      </c>
      <c r="J22" s="55">
        <f t="shared" si="0"/>
        <v>0.26580000000000004</v>
      </c>
      <c r="K22" s="52"/>
    </row>
    <row r="23" spans="1:11" ht="15.75">
      <c r="A23" s="43">
        <v>21</v>
      </c>
      <c r="B23" s="1" t="s">
        <v>21</v>
      </c>
      <c r="C23" s="13">
        <v>0.17</v>
      </c>
      <c r="D23" s="23">
        <v>1.21</v>
      </c>
      <c r="E23" s="23">
        <v>0.38</v>
      </c>
      <c r="F23" s="23">
        <v>0</v>
      </c>
      <c r="G23" s="55">
        <v>8.0000000000000002E-3</v>
      </c>
      <c r="H23" s="23">
        <v>0</v>
      </c>
      <c r="I23" s="23">
        <v>0.08</v>
      </c>
      <c r="J23" s="55">
        <f t="shared" si="0"/>
        <v>0.23580000000000001</v>
      </c>
      <c r="K23" s="52"/>
    </row>
    <row r="24" spans="1:11" ht="15.75">
      <c r="A24" s="43">
        <v>22</v>
      </c>
      <c r="B24" s="1" t="s">
        <v>27</v>
      </c>
      <c r="C24" s="13">
        <v>0.31</v>
      </c>
      <c r="D24" s="23">
        <v>0.78</v>
      </c>
      <c r="E24" s="23">
        <v>0.41</v>
      </c>
      <c r="F24" s="23">
        <v>0</v>
      </c>
      <c r="G24" s="55">
        <v>4.0000000000000001E-3</v>
      </c>
      <c r="H24" s="23">
        <v>0</v>
      </c>
      <c r="I24" s="23">
        <v>0.04</v>
      </c>
      <c r="J24" s="55">
        <f t="shared" si="0"/>
        <v>0.22440000000000004</v>
      </c>
      <c r="K24" s="52"/>
    </row>
    <row r="25" spans="1:11" ht="15.75">
      <c r="A25" s="43">
        <v>23</v>
      </c>
      <c r="B25" s="1" t="s">
        <v>12</v>
      </c>
      <c r="C25" s="13">
        <v>0.19</v>
      </c>
      <c r="D25" s="23">
        <v>0.8</v>
      </c>
      <c r="E25" s="23">
        <v>0.46</v>
      </c>
      <c r="F25" s="23">
        <v>0.02</v>
      </c>
      <c r="G25" s="55">
        <v>1.7000000000000001E-2</v>
      </c>
      <c r="H25" s="23">
        <v>0</v>
      </c>
      <c r="I25" s="23">
        <v>7.0000000000000007E-2</v>
      </c>
      <c r="J25" s="55">
        <f t="shared" si="0"/>
        <v>0.21720000000000003</v>
      </c>
      <c r="K25" s="52"/>
    </row>
    <row r="26" spans="1:11" ht="15.75">
      <c r="A26" s="43">
        <v>24</v>
      </c>
      <c r="B26" s="112" t="s">
        <v>30</v>
      </c>
      <c r="C26" s="13">
        <v>0.11</v>
      </c>
      <c r="D26" s="23">
        <v>1.1599999999999999</v>
      </c>
      <c r="E26" s="23">
        <v>0.31</v>
      </c>
      <c r="F26" s="23">
        <v>0</v>
      </c>
      <c r="G26" s="55">
        <v>2.1999999999999999E-2</v>
      </c>
      <c r="H26" s="23">
        <v>0</v>
      </c>
      <c r="I26" s="23">
        <v>0.09</v>
      </c>
      <c r="J26" s="55">
        <f t="shared" si="0"/>
        <v>0.20669999999999999</v>
      </c>
      <c r="K26" s="52"/>
    </row>
    <row r="27" spans="1:11" ht="15.75">
      <c r="A27" s="43">
        <v>25</v>
      </c>
      <c r="B27" s="112" t="s">
        <v>23</v>
      </c>
      <c r="C27" s="13">
        <v>0.13</v>
      </c>
      <c r="D27" s="23">
        <v>1.01</v>
      </c>
      <c r="E27" s="23">
        <v>0.38</v>
      </c>
      <c r="F27" s="23">
        <v>0</v>
      </c>
      <c r="G27" s="55">
        <v>1E-3</v>
      </c>
      <c r="H27" s="23">
        <v>0</v>
      </c>
      <c r="I27" s="23">
        <v>0.05</v>
      </c>
      <c r="J27" s="55">
        <f t="shared" si="0"/>
        <v>0.2056</v>
      </c>
      <c r="K27" s="52"/>
    </row>
    <row r="28" spans="1:11" ht="15.75">
      <c r="A28" s="43">
        <v>26</v>
      </c>
      <c r="B28" s="112" t="s">
        <v>18</v>
      </c>
      <c r="C28" s="13">
        <v>0.1</v>
      </c>
      <c r="D28" s="23">
        <v>0.78</v>
      </c>
      <c r="E28" s="23">
        <v>0.34</v>
      </c>
      <c r="F28" s="23">
        <v>0.02</v>
      </c>
      <c r="G28" s="55">
        <v>3.1E-2</v>
      </c>
      <c r="H28" s="23">
        <v>0</v>
      </c>
      <c r="I28" s="23">
        <v>7.0000000000000007E-2</v>
      </c>
      <c r="J28" s="55">
        <f t="shared" si="0"/>
        <v>0.17460000000000003</v>
      </c>
      <c r="K28" s="52"/>
    </row>
    <row r="29" spans="1:11" ht="15.75">
      <c r="A29" s="43">
        <v>27</v>
      </c>
      <c r="B29" s="1" t="s">
        <v>24</v>
      </c>
      <c r="C29" s="13">
        <v>0.03</v>
      </c>
      <c r="D29" s="23">
        <v>0.81</v>
      </c>
      <c r="E29" s="23">
        <v>0.37</v>
      </c>
      <c r="F29" s="23">
        <v>0</v>
      </c>
      <c r="G29" s="55">
        <v>0</v>
      </c>
      <c r="H29" s="23">
        <v>0.05</v>
      </c>
      <c r="I29" s="23">
        <v>0.04</v>
      </c>
      <c r="J29" s="55">
        <f t="shared" si="0"/>
        <v>0.16800000000000004</v>
      </c>
      <c r="K29" s="52"/>
    </row>
    <row r="30" spans="1:11" ht="15.75">
      <c r="A30" s="43">
        <v>28</v>
      </c>
      <c r="B30" s="112" t="s">
        <v>22</v>
      </c>
      <c r="C30" s="13">
        <v>0.11</v>
      </c>
      <c r="D30" s="23">
        <v>1.02</v>
      </c>
      <c r="E30" s="23">
        <v>0.18</v>
      </c>
      <c r="F30" s="23">
        <v>0</v>
      </c>
      <c r="G30" s="55">
        <v>2.7E-2</v>
      </c>
      <c r="H30" s="23">
        <v>0</v>
      </c>
      <c r="I30" s="23">
        <v>0.09</v>
      </c>
      <c r="J30" s="55">
        <f t="shared" si="0"/>
        <v>0.16720000000000002</v>
      </c>
      <c r="K30" s="52"/>
    </row>
    <row r="31" spans="1:11" ht="16.5" customHeight="1">
      <c r="A31" s="43">
        <v>29</v>
      </c>
      <c r="B31" s="1" t="s">
        <v>112</v>
      </c>
      <c r="C31" s="13">
        <v>0</v>
      </c>
      <c r="D31" s="23">
        <v>0.83</v>
      </c>
      <c r="E31" s="23">
        <v>0.32</v>
      </c>
      <c r="F31" s="23">
        <v>0</v>
      </c>
      <c r="G31" s="55">
        <v>1.4999999999999999E-2</v>
      </c>
      <c r="H31" s="23">
        <v>0</v>
      </c>
      <c r="I31" s="23">
        <v>0.09</v>
      </c>
      <c r="J31" s="55">
        <f t="shared" si="0"/>
        <v>0.15300000000000002</v>
      </c>
      <c r="K31" s="52"/>
    </row>
    <row r="32" spans="1:11" ht="15.75">
      <c r="A32" s="43">
        <v>30</v>
      </c>
      <c r="B32" s="1" t="s">
        <v>31</v>
      </c>
      <c r="C32" s="13">
        <v>0.04</v>
      </c>
      <c r="D32" s="23">
        <v>0.48</v>
      </c>
      <c r="E32" s="23">
        <v>0.25</v>
      </c>
      <c r="F32" s="23">
        <v>0.02</v>
      </c>
      <c r="G32" s="55">
        <v>1.7999999999999999E-2</v>
      </c>
      <c r="H32" s="23">
        <v>0</v>
      </c>
      <c r="I32" s="23">
        <v>0.04</v>
      </c>
      <c r="J32" s="55">
        <f t="shared" si="0"/>
        <v>0.11180000000000001</v>
      </c>
      <c r="K32" s="52"/>
    </row>
    <row r="33" spans="1:11" ht="15.75">
      <c r="A33" s="43">
        <v>31</v>
      </c>
      <c r="B33" s="112" t="s">
        <v>32</v>
      </c>
      <c r="C33" s="13">
        <v>0</v>
      </c>
      <c r="D33" s="23">
        <v>0.2</v>
      </c>
      <c r="E33" s="23">
        <v>0</v>
      </c>
      <c r="F33" s="23">
        <v>0</v>
      </c>
      <c r="G33" s="55">
        <v>0</v>
      </c>
      <c r="H33" s="23">
        <v>0</v>
      </c>
      <c r="I33" s="23">
        <v>0</v>
      </c>
      <c r="J33" s="55">
        <f t="shared" si="0"/>
        <v>2.0000000000000004E-2</v>
      </c>
      <c r="K33" s="52"/>
    </row>
    <row r="34" spans="1:11"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ht="150" customHeight="1">
      <c r="A35" s="114" t="s">
        <v>167</v>
      </c>
      <c r="B35" s="53" t="s">
        <v>41</v>
      </c>
      <c r="C35" s="106" t="s">
        <v>110</v>
      </c>
      <c r="D35" s="106" t="s">
        <v>111</v>
      </c>
      <c r="E35" s="107" t="s">
        <v>164</v>
      </c>
      <c r="F35" s="107" t="s">
        <v>155</v>
      </c>
      <c r="G35" s="107" t="s">
        <v>169</v>
      </c>
      <c r="H35" s="107" t="s">
        <v>166</v>
      </c>
      <c r="I35" s="107" t="s">
        <v>156</v>
      </c>
      <c r="J35" s="106" t="s">
        <v>157</v>
      </c>
      <c r="K35" s="36" t="s">
        <v>98</v>
      </c>
    </row>
    <row r="36" spans="1:11" ht="15.75">
      <c r="A36" s="43">
        <v>1</v>
      </c>
      <c r="B36" s="1" t="s">
        <v>34</v>
      </c>
      <c r="C36" s="33">
        <v>1.83</v>
      </c>
      <c r="D36" s="23">
        <v>1.53</v>
      </c>
      <c r="E36" s="23">
        <v>1.63</v>
      </c>
      <c r="F36" s="23">
        <v>0.21</v>
      </c>
      <c r="G36" s="23">
        <v>0.54</v>
      </c>
      <c r="H36" s="23">
        <v>0.4</v>
      </c>
      <c r="I36" s="23">
        <v>0.06</v>
      </c>
      <c r="J36" s="23">
        <v>0.73</v>
      </c>
      <c r="K36" s="54">
        <f>0.2*C36+0.1*D36+0.2*E36+0.1*F36+0.1*(G36+H36)+0.05*I36+0.05*J36</f>
        <v>0.99950000000000017</v>
      </c>
    </row>
    <row r="37" spans="1:11" ht="31.5">
      <c r="A37" s="43">
        <v>2</v>
      </c>
      <c r="B37" s="1" t="s">
        <v>35</v>
      </c>
      <c r="C37" s="33">
        <v>1.05</v>
      </c>
      <c r="D37" s="23">
        <v>1.38</v>
      </c>
      <c r="E37" s="23">
        <v>1.87</v>
      </c>
      <c r="F37" s="23">
        <v>0.19</v>
      </c>
      <c r="G37" s="23">
        <v>0.06</v>
      </c>
      <c r="H37" s="23">
        <v>0.5</v>
      </c>
      <c r="I37" s="23">
        <v>0.04</v>
      </c>
      <c r="J37" s="23">
        <v>0.54</v>
      </c>
      <c r="K37" s="54">
        <f>0.2*C37+0.1*D37+0.2*E37+0.1*F37+0.1*(G37+H37)+0.05*I37+0.05*J37</f>
        <v>0.82600000000000007</v>
      </c>
    </row>
    <row r="38" spans="1:11" ht="34.5" customHeight="1">
      <c r="A38" s="43">
        <v>3</v>
      </c>
      <c r="B38" s="1" t="s">
        <v>36</v>
      </c>
      <c r="C38" s="33">
        <v>1.1200000000000001</v>
      </c>
      <c r="D38" s="23">
        <v>1.51</v>
      </c>
      <c r="E38" s="23">
        <v>1.66</v>
      </c>
      <c r="F38" s="23">
        <v>0.26</v>
      </c>
      <c r="G38" s="23">
        <v>0.27</v>
      </c>
      <c r="H38" s="23">
        <v>0.09</v>
      </c>
      <c r="I38" s="23">
        <v>0.08</v>
      </c>
      <c r="J38" s="23">
        <v>0.52</v>
      </c>
      <c r="K38" s="54">
        <f>0.2*C38+0.1*D38+0.2*E38+0.1*F38+0.1*(G38+H38)+0.05*I38+0.05*J38</f>
        <v>0.79900000000000015</v>
      </c>
    </row>
    <row r="39" spans="1:11" ht="15.75">
      <c r="A39" s="43">
        <v>4</v>
      </c>
      <c r="B39" s="1" t="s">
        <v>33</v>
      </c>
      <c r="C39" s="33">
        <v>1.1299999999999999</v>
      </c>
      <c r="D39" s="23">
        <v>1.8</v>
      </c>
      <c r="E39" s="23">
        <v>1.52</v>
      </c>
      <c r="F39" s="23">
        <v>0.34</v>
      </c>
      <c r="G39" s="23">
        <v>0.13</v>
      </c>
      <c r="H39" s="23">
        <v>0</v>
      </c>
      <c r="I39" s="23">
        <v>0.05</v>
      </c>
      <c r="J39" s="23">
        <v>0.21</v>
      </c>
      <c r="K39" s="54">
        <f>0.2*C39+0.1*D39+0.2*E39+0.1*F39+0.1*(G39+H39)+0.05*I39+0.05*J39</f>
        <v>0.77</v>
      </c>
    </row>
  </sheetData>
  <sortState ref="B36:K39">
    <sortCondition descending="1" ref="K36:K39"/>
  </sortState>
  <pageMargins left="0.27" right="0.2" top="0.36" bottom="0.35" header="0.31" footer="0.24"/>
  <pageSetup paperSize="9" scale="70" orientation="landscape" verticalDpi="300" r:id="rId1"/>
  <headerFooter alignWithMargins="0"/>
  <rowBreaks count="1" manualBreakCount="1">
    <brk id="3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topLeftCell="A19" zoomScale="75" workbookViewId="0"/>
  </sheetViews>
  <sheetFormatPr defaultRowHeight="12.75"/>
  <cols>
    <col min="1" max="1" width="6.7109375" customWidth="1"/>
    <col min="2" max="2" width="63.42578125" customWidth="1"/>
    <col min="3" max="3" width="30" customWidth="1"/>
    <col min="4" max="4" width="23.140625" customWidth="1"/>
    <col min="5" max="5" width="29.7109375" bestFit="1" customWidth="1"/>
  </cols>
  <sheetData>
    <row r="1" spans="1:5" ht="48" customHeight="1">
      <c r="B1" s="159" t="s">
        <v>37</v>
      </c>
      <c r="C1" s="159"/>
    </row>
    <row r="2" spans="1:5" ht="96.75" customHeight="1">
      <c r="A2" s="43" t="s">
        <v>99</v>
      </c>
      <c r="B2" s="59" t="s">
        <v>0</v>
      </c>
      <c r="C2" s="59" t="s">
        <v>1</v>
      </c>
      <c r="D2" s="59" t="s">
        <v>2</v>
      </c>
      <c r="E2" s="59" t="s">
        <v>152</v>
      </c>
    </row>
    <row r="3" spans="1:5" ht="15" customHeight="1">
      <c r="A3" s="43">
        <v>1</v>
      </c>
      <c r="B3" s="1" t="s">
        <v>7</v>
      </c>
      <c r="C3" s="109">
        <v>545.5</v>
      </c>
      <c r="D3" s="109">
        <v>432.9</v>
      </c>
      <c r="E3" s="13">
        <f t="shared" ref="E3:E33" si="0">C3/$C$3+D3/$D$4</f>
        <v>1.4239960822722821</v>
      </c>
    </row>
    <row r="4" spans="1:5" ht="15.75">
      <c r="A4" s="43">
        <v>2</v>
      </c>
      <c r="B4" s="1" t="s">
        <v>19</v>
      </c>
      <c r="C4" s="109">
        <v>35.6</v>
      </c>
      <c r="D4" s="109">
        <v>1021</v>
      </c>
      <c r="E4" s="13">
        <f t="shared" si="0"/>
        <v>1.0652612282309808</v>
      </c>
    </row>
    <row r="5" spans="1:5" ht="15.75">
      <c r="A5" s="43">
        <v>3</v>
      </c>
      <c r="B5" s="1" t="s">
        <v>5</v>
      </c>
      <c r="C5" s="109">
        <v>200</v>
      </c>
      <c r="D5" s="109">
        <v>472.7</v>
      </c>
      <c r="E5" s="13">
        <f t="shared" si="0"/>
        <v>0.82961358672281715</v>
      </c>
    </row>
    <row r="6" spans="1:5" ht="15.75">
      <c r="A6" s="43">
        <v>4</v>
      </c>
      <c r="B6" s="110" t="s">
        <v>10</v>
      </c>
      <c r="C6" s="109">
        <v>18.2</v>
      </c>
      <c r="D6" s="109">
        <v>660</v>
      </c>
      <c r="E6" s="13">
        <f t="shared" si="0"/>
        <v>0.67978895980019949</v>
      </c>
    </row>
    <row r="7" spans="1:5" ht="15.75">
      <c r="A7" s="43">
        <v>5</v>
      </c>
      <c r="B7" s="1" t="s">
        <v>29</v>
      </c>
      <c r="C7" s="25">
        <v>0</v>
      </c>
      <c r="D7" s="109">
        <v>623.6</v>
      </c>
      <c r="E7" s="13">
        <f t="shared" si="0"/>
        <v>0.6107737512242899</v>
      </c>
    </row>
    <row r="8" spans="1:5" ht="15.75">
      <c r="A8" s="43">
        <v>6</v>
      </c>
      <c r="B8" s="1" t="s">
        <v>20</v>
      </c>
      <c r="C8" s="109">
        <v>158.19999999999999</v>
      </c>
      <c r="D8" s="109">
        <v>314.7</v>
      </c>
      <c r="E8" s="13">
        <f t="shared" si="0"/>
        <v>0.59823639411048091</v>
      </c>
    </row>
    <row r="9" spans="1:5" ht="15.75">
      <c r="A9" s="43">
        <v>7</v>
      </c>
      <c r="B9" s="1" t="s">
        <v>6</v>
      </c>
      <c r="C9" s="25">
        <v>0</v>
      </c>
      <c r="D9" s="109">
        <v>605</v>
      </c>
      <c r="E9" s="13">
        <f t="shared" si="0"/>
        <v>0.59255631733594516</v>
      </c>
    </row>
    <row r="10" spans="1:5" ht="17.25" customHeight="1">
      <c r="A10" s="43">
        <v>8</v>
      </c>
      <c r="B10" s="1" t="s">
        <v>11</v>
      </c>
      <c r="C10" s="25">
        <v>0</v>
      </c>
      <c r="D10" s="109">
        <v>489.8</v>
      </c>
      <c r="E10" s="13">
        <f t="shared" si="0"/>
        <v>0.47972575905974535</v>
      </c>
    </row>
    <row r="11" spans="1:5" ht="17.25" customHeight="1">
      <c r="A11" s="43">
        <v>9</v>
      </c>
      <c r="B11" s="1" t="s">
        <v>4</v>
      </c>
      <c r="C11" s="109">
        <v>44.3</v>
      </c>
      <c r="D11" s="109">
        <v>401.2</v>
      </c>
      <c r="E11" s="13">
        <f t="shared" si="0"/>
        <v>0.47415798928280628</v>
      </c>
    </row>
    <row r="12" spans="1:5" ht="15.75">
      <c r="A12" s="43">
        <v>10</v>
      </c>
      <c r="B12" s="1" t="s">
        <v>134</v>
      </c>
      <c r="C12" s="25">
        <v>0</v>
      </c>
      <c r="D12" s="109">
        <v>383.5</v>
      </c>
      <c r="E12" s="13">
        <f t="shared" si="0"/>
        <v>0.37561214495592554</v>
      </c>
    </row>
    <row r="13" spans="1:5" ht="15.75">
      <c r="A13" s="43">
        <v>11</v>
      </c>
      <c r="B13" s="1" t="s">
        <v>13</v>
      </c>
      <c r="C13" s="109">
        <v>80</v>
      </c>
      <c r="D13" s="109">
        <v>204.2</v>
      </c>
      <c r="E13" s="13">
        <f t="shared" si="0"/>
        <v>0.34665444546287805</v>
      </c>
    </row>
    <row r="14" spans="1:5" ht="15.75">
      <c r="A14" s="43">
        <v>12</v>
      </c>
      <c r="B14" s="1" t="s">
        <v>25</v>
      </c>
      <c r="C14" s="25">
        <v>0</v>
      </c>
      <c r="D14" s="109">
        <v>351.6</v>
      </c>
      <c r="E14" s="13">
        <f t="shared" si="0"/>
        <v>0.34436826640548485</v>
      </c>
    </row>
    <row r="15" spans="1:5" ht="14.25" customHeight="1">
      <c r="A15" s="43">
        <v>13</v>
      </c>
      <c r="B15" s="1" t="s">
        <v>27</v>
      </c>
      <c r="C15" s="25">
        <v>0</v>
      </c>
      <c r="D15" s="109">
        <v>320.2</v>
      </c>
      <c r="E15" s="13">
        <f t="shared" si="0"/>
        <v>0.3136141038197845</v>
      </c>
    </row>
    <row r="16" spans="1:5" ht="15.75">
      <c r="A16" s="43">
        <v>14</v>
      </c>
      <c r="B16" s="1" t="s">
        <v>28</v>
      </c>
      <c r="C16" s="25">
        <v>0</v>
      </c>
      <c r="D16" s="109">
        <v>293.2</v>
      </c>
      <c r="E16" s="13">
        <f t="shared" si="0"/>
        <v>0.28716944172380021</v>
      </c>
    </row>
    <row r="17" spans="1:5" ht="16.5" customHeight="1">
      <c r="A17" s="43">
        <v>15</v>
      </c>
      <c r="B17" s="1" t="s">
        <v>15</v>
      </c>
      <c r="C17" s="109">
        <v>69.900000000000006</v>
      </c>
      <c r="D17" s="109">
        <v>141.9</v>
      </c>
      <c r="E17" s="13">
        <f t="shared" si="0"/>
        <v>0.26712071251652958</v>
      </c>
    </row>
    <row r="18" spans="1:5" ht="18" customHeight="1">
      <c r="A18" s="43">
        <v>16</v>
      </c>
      <c r="B18" s="1" t="s">
        <v>8</v>
      </c>
      <c r="C18" s="109">
        <v>33.6</v>
      </c>
      <c r="D18" s="109">
        <v>191</v>
      </c>
      <c r="E18" s="13">
        <f t="shared" si="0"/>
        <v>0.24866636562526093</v>
      </c>
    </row>
    <row r="19" spans="1:5" ht="15.75">
      <c r="A19" s="43">
        <v>17</v>
      </c>
      <c r="B19" s="1" t="s">
        <v>14</v>
      </c>
      <c r="C19" s="25">
        <v>0</v>
      </c>
      <c r="D19" s="109">
        <v>248.2</v>
      </c>
      <c r="E19" s="13">
        <f t="shared" si="0"/>
        <v>0.24309500489715963</v>
      </c>
    </row>
    <row r="20" spans="1:5" ht="13.5" customHeight="1">
      <c r="A20" s="43">
        <v>18</v>
      </c>
      <c r="B20" s="1" t="s">
        <v>17</v>
      </c>
      <c r="C20" s="25">
        <v>0</v>
      </c>
      <c r="D20" s="109">
        <v>240.9</v>
      </c>
      <c r="E20" s="13">
        <f t="shared" si="0"/>
        <v>0.23594515181194908</v>
      </c>
    </row>
    <row r="21" spans="1:5" ht="15.75">
      <c r="A21" s="43">
        <v>19</v>
      </c>
      <c r="B21" s="1" t="s">
        <v>16</v>
      </c>
      <c r="C21" s="25">
        <v>0</v>
      </c>
      <c r="D21" s="109">
        <v>239.2</v>
      </c>
      <c r="E21" s="13">
        <f t="shared" si="0"/>
        <v>0.23428011753183153</v>
      </c>
    </row>
    <row r="22" spans="1:5" ht="15.75">
      <c r="A22" s="43">
        <v>20</v>
      </c>
      <c r="B22" s="1" t="s">
        <v>9</v>
      </c>
      <c r="C22" s="25">
        <v>0</v>
      </c>
      <c r="D22" s="109">
        <v>203.1</v>
      </c>
      <c r="E22" s="13">
        <f t="shared" si="0"/>
        <v>0.19892262487757101</v>
      </c>
    </row>
    <row r="23" spans="1:5" ht="15.75">
      <c r="A23" s="43">
        <v>21</v>
      </c>
      <c r="B23" s="1" t="s">
        <v>12</v>
      </c>
      <c r="C23" s="25">
        <v>0</v>
      </c>
      <c r="D23" s="109">
        <v>190.5</v>
      </c>
      <c r="E23" s="13">
        <f t="shared" si="0"/>
        <v>0.18658178256611166</v>
      </c>
    </row>
    <row r="24" spans="1:5" ht="15.75">
      <c r="A24" s="43">
        <v>22</v>
      </c>
      <c r="B24" s="1" t="s">
        <v>21</v>
      </c>
      <c r="C24" s="78">
        <v>0</v>
      </c>
      <c r="D24" s="111">
        <v>173</v>
      </c>
      <c r="E24" s="13">
        <f t="shared" si="0"/>
        <v>0.1694417238001959</v>
      </c>
    </row>
    <row r="25" spans="1:5" ht="16.5" customHeight="1">
      <c r="A25" s="43">
        <v>23</v>
      </c>
      <c r="B25" s="1" t="s">
        <v>23</v>
      </c>
      <c r="C25" s="25">
        <v>0</v>
      </c>
      <c r="D25" s="109">
        <v>130.19999999999999</v>
      </c>
      <c r="E25" s="13">
        <f t="shared" si="0"/>
        <v>0.12752203721841332</v>
      </c>
    </row>
    <row r="26" spans="1:5" ht="15.75">
      <c r="A26" s="43">
        <v>24</v>
      </c>
      <c r="B26" s="1" t="s">
        <v>26</v>
      </c>
      <c r="C26" s="109">
        <v>38.4</v>
      </c>
      <c r="D26" s="109">
        <v>46.8</v>
      </c>
      <c r="E26" s="13">
        <f t="shared" si="0"/>
        <v>0.11623154812188766</v>
      </c>
    </row>
    <row r="27" spans="1:5" ht="15.75">
      <c r="A27" s="43">
        <v>25</v>
      </c>
      <c r="B27" s="1" t="s">
        <v>22</v>
      </c>
      <c r="C27" s="25">
        <v>0</v>
      </c>
      <c r="D27" s="109">
        <v>113.1</v>
      </c>
      <c r="E27" s="13">
        <f t="shared" si="0"/>
        <v>0.11077375122428991</v>
      </c>
    </row>
    <row r="28" spans="1:5" ht="15.75">
      <c r="A28" s="43">
        <v>26</v>
      </c>
      <c r="B28" s="1" t="s">
        <v>30</v>
      </c>
      <c r="C28" s="25">
        <v>0</v>
      </c>
      <c r="D28" s="109">
        <v>111.4</v>
      </c>
      <c r="E28" s="13">
        <f t="shared" si="0"/>
        <v>0.10910871694417239</v>
      </c>
    </row>
    <row r="29" spans="1:5" ht="15.75">
      <c r="A29" s="43">
        <v>27</v>
      </c>
      <c r="B29" s="1" t="s">
        <v>18</v>
      </c>
      <c r="C29" s="109">
        <v>25.6</v>
      </c>
      <c r="D29" s="109">
        <v>54.6</v>
      </c>
      <c r="E29" s="13">
        <f t="shared" si="0"/>
        <v>0.10040640589777819</v>
      </c>
    </row>
    <row r="30" spans="1:5" ht="15.75">
      <c r="A30" s="43">
        <v>28</v>
      </c>
      <c r="B30" s="1" t="s">
        <v>31</v>
      </c>
      <c r="C30" s="25">
        <v>0</v>
      </c>
      <c r="D30" s="109">
        <v>45.3</v>
      </c>
      <c r="E30" s="13">
        <f t="shared" si="0"/>
        <v>4.4368266405484816E-2</v>
      </c>
    </row>
    <row r="31" spans="1:5" ht="15.75">
      <c r="A31" s="43">
        <v>29</v>
      </c>
      <c r="B31" s="1" t="s">
        <v>24</v>
      </c>
      <c r="C31" s="25">
        <v>0</v>
      </c>
      <c r="D31" s="109">
        <v>35.200000000000003</v>
      </c>
      <c r="E31" s="13">
        <f t="shared" si="0"/>
        <v>3.4476003917727718E-2</v>
      </c>
    </row>
    <row r="32" spans="1:5" ht="15.75">
      <c r="A32" s="43">
        <v>30</v>
      </c>
      <c r="B32" s="1" t="s">
        <v>112</v>
      </c>
      <c r="C32" s="25">
        <v>0</v>
      </c>
      <c r="D32" s="109">
        <v>4.3</v>
      </c>
      <c r="E32" s="13">
        <f t="shared" si="0"/>
        <v>4.2115572967678745E-3</v>
      </c>
    </row>
    <row r="33" spans="1:5" ht="15.75">
      <c r="A33" s="43">
        <v>31</v>
      </c>
      <c r="B33" s="1" t="s">
        <v>32</v>
      </c>
      <c r="C33" s="25">
        <v>0</v>
      </c>
      <c r="D33" s="109">
        <v>0</v>
      </c>
      <c r="E33" s="13">
        <f t="shared" si="0"/>
        <v>0</v>
      </c>
    </row>
    <row r="34" spans="1:5" s="10" customFormat="1" ht="60.75" customHeight="1">
      <c r="A34" s="115"/>
      <c r="B34" s="160" t="s">
        <v>38</v>
      </c>
      <c r="C34" s="160"/>
      <c r="D34" s="118"/>
      <c r="E34" s="118"/>
    </row>
    <row r="35" spans="1:5" ht="57.75" customHeight="1">
      <c r="A35" s="43" t="s">
        <v>99</v>
      </c>
      <c r="B35" s="56" t="s">
        <v>41</v>
      </c>
      <c r="C35" s="56" t="s">
        <v>1</v>
      </c>
      <c r="D35" s="56" t="s">
        <v>2</v>
      </c>
      <c r="E35" s="56" t="s">
        <v>3</v>
      </c>
    </row>
    <row r="36" spans="1:5" ht="15.75">
      <c r="A36" s="43">
        <v>1</v>
      </c>
      <c r="B36" s="1" t="s">
        <v>34</v>
      </c>
      <c r="C36" s="33">
        <v>81.8</v>
      </c>
      <c r="D36" s="33">
        <v>300.3</v>
      </c>
      <c r="E36" s="33">
        <v>1.83</v>
      </c>
    </row>
    <row r="37" spans="1:5" ht="15.75">
      <c r="A37" s="43">
        <v>2</v>
      </c>
      <c r="B37" s="1" t="s">
        <v>33</v>
      </c>
      <c r="C37" s="33">
        <v>14.5</v>
      </c>
      <c r="D37" s="33">
        <v>343.3</v>
      </c>
      <c r="E37" s="33">
        <v>1.1299999999999999</v>
      </c>
    </row>
    <row r="38" spans="1:5" ht="31.5">
      <c r="A38" s="43">
        <v>3</v>
      </c>
      <c r="B38" s="1" t="s">
        <v>36</v>
      </c>
      <c r="C38" s="33">
        <v>10</v>
      </c>
      <c r="D38" s="33">
        <v>360.2</v>
      </c>
      <c r="E38" s="33">
        <v>1.1200000000000001</v>
      </c>
    </row>
    <row r="39" spans="1:5" ht="31.5">
      <c r="A39" s="43">
        <v>4</v>
      </c>
      <c r="B39" s="1" t="s">
        <v>35</v>
      </c>
      <c r="C39" s="33">
        <v>52.3</v>
      </c>
      <c r="D39" s="33">
        <v>148.30000000000001</v>
      </c>
      <c r="E39" s="33">
        <v>1.05</v>
      </c>
    </row>
  </sheetData>
  <sortState ref="B3:E33">
    <sortCondition descending="1" ref="E3:E33"/>
  </sortState>
  <mergeCells count="2">
    <mergeCell ref="B1:C1"/>
    <mergeCell ref="B34:C34"/>
  </mergeCells>
  <phoneticPr fontId="0" type="noConversion"/>
  <pageMargins left="0.28999999999999998" right="0.28000000000000003" top="0.3" bottom="0.31" header="0.25" footer="0.21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topLeftCell="A34" zoomScale="70" zoomScaleNormal="70" workbookViewId="0">
      <selection activeCell="B3" sqref="B3:B33"/>
    </sheetView>
  </sheetViews>
  <sheetFormatPr defaultRowHeight="12.75"/>
  <cols>
    <col min="1" max="1" width="7.42578125" customWidth="1"/>
    <col min="2" max="2" width="57.85546875" customWidth="1"/>
    <col min="3" max="3" width="17.140625" customWidth="1"/>
    <col min="4" max="4" width="14.140625" customWidth="1"/>
    <col min="5" max="5" width="14.42578125" customWidth="1"/>
    <col min="6" max="6" width="14.85546875" customWidth="1"/>
    <col min="7" max="7" width="21.42578125" customWidth="1"/>
    <col min="8" max="8" width="24.42578125" customWidth="1"/>
    <col min="9" max="9" width="22.85546875" customWidth="1"/>
    <col min="10" max="10" width="14.85546875" customWidth="1"/>
  </cols>
  <sheetData>
    <row r="1" spans="1:10" ht="37.5" customHeight="1">
      <c r="A1" s="20"/>
      <c r="B1" s="60" t="s">
        <v>39</v>
      </c>
      <c r="C1" s="20"/>
      <c r="D1" s="20"/>
      <c r="E1" s="20"/>
      <c r="F1" s="20"/>
      <c r="G1" s="20"/>
      <c r="H1" s="20"/>
      <c r="I1" s="20"/>
      <c r="J1" s="20"/>
    </row>
    <row r="2" spans="1:10" ht="223.5" customHeight="1">
      <c r="A2" s="43" t="s">
        <v>138</v>
      </c>
      <c r="B2" s="56" t="s">
        <v>0</v>
      </c>
      <c r="C2" s="56" t="s">
        <v>71</v>
      </c>
      <c r="D2" s="56" t="s">
        <v>72</v>
      </c>
      <c r="E2" s="56" t="s">
        <v>76</v>
      </c>
      <c r="F2" s="56" t="s">
        <v>73</v>
      </c>
      <c r="G2" s="56" t="s">
        <v>74</v>
      </c>
      <c r="H2" s="56" t="s">
        <v>75</v>
      </c>
      <c r="I2" s="56" t="s">
        <v>77</v>
      </c>
      <c r="J2" s="56" t="s">
        <v>151</v>
      </c>
    </row>
    <row r="3" spans="1:10" ht="15.75">
      <c r="A3" s="43">
        <v>1</v>
      </c>
      <c r="B3" s="9" t="s">
        <v>13</v>
      </c>
      <c r="C3" s="78">
        <v>12</v>
      </c>
      <c r="D3" s="78">
        <v>17</v>
      </c>
      <c r="E3" s="25">
        <v>2</v>
      </c>
      <c r="F3" s="28">
        <f t="shared" ref="F3:F33" si="0">$E$34</f>
        <v>11</v>
      </c>
      <c r="G3" s="77">
        <v>12</v>
      </c>
      <c r="H3" s="77">
        <v>8</v>
      </c>
      <c r="I3" s="23">
        <f t="shared" ref="I3:I33" si="1">$H$34</f>
        <v>70</v>
      </c>
      <c r="J3" s="23">
        <f t="shared" ref="J3:J33" si="2">(C3/D3)+(E3/F3)+(G3/D3)+(H3/I3)</f>
        <v>1.7078686019862492</v>
      </c>
    </row>
    <row r="4" spans="1:10" ht="15.75">
      <c r="A4" s="43">
        <v>2</v>
      </c>
      <c r="B4" s="9" t="s">
        <v>19</v>
      </c>
      <c r="C4" s="78">
        <v>8</v>
      </c>
      <c r="D4" s="78">
        <v>13</v>
      </c>
      <c r="E4" s="25">
        <v>0</v>
      </c>
      <c r="F4" s="28">
        <f t="shared" si="0"/>
        <v>11</v>
      </c>
      <c r="G4" s="77">
        <v>12</v>
      </c>
      <c r="H4" s="77">
        <v>5</v>
      </c>
      <c r="I4" s="23">
        <f t="shared" si="1"/>
        <v>70</v>
      </c>
      <c r="J4" s="23">
        <f t="shared" si="2"/>
        <v>1.6098901098901099</v>
      </c>
    </row>
    <row r="5" spans="1:10" ht="15.75">
      <c r="A5" s="43">
        <v>3</v>
      </c>
      <c r="B5" s="9" t="s">
        <v>8</v>
      </c>
      <c r="C5" s="78">
        <v>15</v>
      </c>
      <c r="D5" s="78">
        <v>16</v>
      </c>
      <c r="E5" s="25">
        <v>0</v>
      </c>
      <c r="F5" s="28">
        <f t="shared" si="0"/>
        <v>11</v>
      </c>
      <c r="G5" s="77">
        <v>9</v>
      </c>
      <c r="H5" s="77">
        <v>5</v>
      </c>
      <c r="I5" s="23">
        <f t="shared" si="1"/>
        <v>70</v>
      </c>
      <c r="J5" s="23">
        <f t="shared" si="2"/>
        <v>1.5714285714285714</v>
      </c>
    </row>
    <row r="6" spans="1:10" ht="15.75">
      <c r="A6" s="43">
        <v>4</v>
      </c>
      <c r="B6" s="9" t="s">
        <v>17</v>
      </c>
      <c r="C6" s="78">
        <v>6</v>
      </c>
      <c r="D6" s="78">
        <v>7</v>
      </c>
      <c r="E6" s="25">
        <v>1</v>
      </c>
      <c r="F6" s="28">
        <f t="shared" si="0"/>
        <v>11</v>
      </c>
      <c r="G6" s="77">
        <v>4</v>
      </c>
      <c r="H6" s="77">
        <v>2</v>
      </c>
      <c r="I6" s="23">
        <f t="shared" si="1"/>
        <v>70</v>
      </c>
      <c r="J6" s="23">
        <f t="shared" si="2"/>
        <v>1.5480519480519479</v>
      </c>
    </row>
    <row r="7" spans="1:10" ht="15.75">
      <c r="A7" s="43">
        <v>5</v>
      </c>
      <c r="B7" s="9" t="s">
        <v>26</v>
      </c>
      <c r="C7" s="78">
        <v>18</v>
      </c>
      <c r="D7" s="78">
        <v>23</v>
      </c>
      <c r="E7" s="25">
        <v>0</v>
      </c>
      <c r="F7" s="28">
        <f t="shared" si="0"/>
        <v>11</v>
      </c>
      <c r="G7" s="77">
        <v>15</v>
      </c>
      <c r="H7" s="77">
        <v>3</v>
      </c>
      <c r="I7" s="23">
        <f t="shared" si="1"/>
        <v>70</v>
      </c>
      <c r="J7" s="23">
        <f t="shared" si="2"/>
        <v>1.4776397515527953</v>
      </c>
    </row>
    <row r="8" spans="1:10" ht="31.5">
      <c r="A8" s="43">
        <v>6</v>
      </c>
      <c r="B8" s="9" t="s">
        <v>4</v>
      </c>
      <c r="C8" s="78">
        <v>14</v>
      </c>
      <c r="D8" s="78">
        <v>15</v>
      </c>
      <c r="E8" s="25">
        <v>1</v>
      </c>
      <c r="F8" s="28">
        <f t="shared" si="0"/>
        <v>11</v>
      </c>
      <c r="G8" s="77">
        <v>5</v>
      </c>
      <c r="H8" s="77">
        <v>4</v>
      </c>
      <c r="I8" s="23">
        <f t="shared" si="1"/>
        <v>70</v>
      </c>
      <c r="J8" s="23">
        <f t="shared" si="2"/>
        <v>1.4147186147186146</v>
      </c>
    </row>
    <row r="9" spans="1:10" ht="15.75">
      <c r="A9" s="43">
        <v>7</v>
      </c>
      <c r="B9" s="9" t="s">
        <v>10</v>
      </c>
      <c r="C9" s="78">
        <v>15</v>
      </c>
      <c r="D9" s="78">
        <v>16</v>
      </c>
      <c r="E9" s="25">
        <v>2</v>
      </c>
      <c r="F9" s="28">
        <f t="shared" si="0"/>
        <v>11</v>
      </c>
      <c r="G9" s="77">
        <v>2</v>
      </c>
      <c r="H9" s="77">
        <v>6</v>
      </c>
      <c r="I9" s="23">
        <f t="shared" si="1"/>
        <v>70</v>
      </c>
      <c r="J9" s="23">
        <f t="shared" si="2"/>
        <v>1.3300324675324675</v>
      </c>
    </row>
    <row r="10" spans="1:10" ht="15.75">
      <c r="A10" s="43">
        <v>8</v>
      </c>
      <c r="B10" s="145" t="s">
        <v>134</v>
      </c>
      <c r="C10" s="78">
        <v>19</v>
      </c>
      <c r="D10" s="78">
        <v>22</v>
      </c>
      <c r="E10" s="25">
        <v>0</v>
      </c>
      <c r="F10" s="28">
        <f t="shared" si="0"/>
        <v>11</v>
      </c>
      <c r="G10" s="77">
        <v>8</v>
      </c>
      <c r="H10" s="77">
        <v>3</v>
      </c>
      <c r="I10" s="23">
        <f t="shared" si="1"/>
        <v>70</v>
      </c>
      <c r="J10" s="23">
        <f t="shared" si="2"/>
        <v>1.2701298701298702</v>
      </c>
    </row>
    <row r="11" spans="1:10" ht="15.75">
      <c r="A11" s="43">
        <v>9</v>
      </c>
      <c r="B11" s="9" t="s">
        <v>16</v>
      </c>
      <c r="C11" s="78">
        <v>7</v>
      </c>
      <c r="D11" s="78">
        <v>8</v>
      </c>
      <c r="E11" s="25">
        <v>0</v>
      </c>
      <c r="F11" s="28">
        <f t="shared" si="0"/>
        <v>11</v>
      </c>
      <c r="G11" s="77">
        <v>3</v>
      </c>
      <c r="H11" s="77">
        <v>1</v>
      </c>
      <c r="I11" s="23">
        <f t="shared" si="1"/>
        <v>70</v>
      </c>
      <c r="J11" s="23">
        <f t="shared" si="2"/>
        <v>1.2642857142857142</v>
      </c>
    </row>
    <row r="12" spans="1:10" ht="15.75">
      <c r="A12" s="43">
        <v>10</v>
      </c>
      <c r="B12" s="9" t="s">
        <v>25</v>
      </c>
      <c r="C12" s="113">
        <v>19</v>
      </c>
      <c r="D12" s="113">
        <v>26</v>
      </c>
      <c r="E12" s="25">
        <v>1</v>
      </c>
      <c r="F12" s="28">
        <f t="shared" si="0"/>
        <v>11</v>
      </c>
      <c r="G12" s="77">
        <v>9</v>
      </c>
      <c r="H12" s="77">
        <v>6</v>
      </c>
      <c r="I12" s="23">
        <f t="shared" si="1"/>
        <v>70</v>
      </c>
      <c r="J12" s="23">
        <f t="shared" si="2"/>
        <v>1.2535464535464536</v>
      </c>
    </row>
    <row r="13" spans="1:10" ht="15.75">
      <c r="A13" s="43">
        <v>11</v>
      </c>
      <c r="B13" s="9" t="s">
        <v>21</v>
      </c>
      <c r="C13" s="78">
        <v>9</v>
      </c>
      <c r="D13" s="78">
        <v>11</v>
      </c>
      <c r="E13" s="25">
        <v>0</v>
      </c>
      <c r="F13" s="28">
        <f t="shared" si="0"/>
        <v>11</v>
      </c>
      <c r="G13" s="77">
        <v>4</v>
      </c>
      <c r="H13" s="77">
        <v>2</v>
      </c>
      <c r="I13" s="23">
        <f t="shared" si="1"/>
        <v>70</v>
      </c>
      <c r="J13" s="23">
        <f t="shared" si="2"/>
        <v>1.2103896103896103</v>
      </c>
    </row>
    <row r="14" spans="1:10" ht="15.75">
      <c r="A14" s="43">
        <v>12</v>
      </c>
      <c r="B14" s="9" t="s">
        <v>30</v>
      </c>
      <c r="C14" s="78">
        <v>6</v>
      </c>
      <c r="D14" s="78">
        <v>7</v>
      </c>
      <c r="E14" s="25">
        <v>0</v>
      </c>
      <c r="F14" s="28">
        <f t="shared" si="0"/>
        <v>11</v>
      </c>
      <c r="G14" s="77">
        <v>2</v>
      </c>
      <c r="H14" s="77">
        <v>1</v>
      </c>
      <c r="I14" s="23">
        <f t="shared" si="1"/>
        <v>70</v>
      </c>
      <c r="J14" s="23">
        <f t="shared" si="2"/>
        <v>1.157142857142857</v>
      </c>
    </row>
    <row r="15" spans="1:10" ht="15.75">
      <c r="A15" s="43">
        <v>13</v>
      </c>
      <c r="B15" s="9" t="s">
        <v>9</v>
      </c>
      <c r="C15" s="78">
        <v>11</v>
      </c>
      <c r="D15" s="78">
        <v>11</v>
      </c>
      <c r="E15" s="25">
        <v>0</v>
      </c>
      <c r="F15" s="28">
        <f t="shared" si="0"/>
        <v>11</v>
      </c>
      <c r="G15" s="77">
        <v>1</v>
      </c>
      <c r="H15" s="77">
        <v>4</v>
      </c>
      <c r="I15" s="23">
        <f t="shared" si="1"/>
        <v>70</v>
      </c>
      <c r="J15" s="23">
        <f t="shared" si="2"/>
        <v>1.148051948051948</v>
      </c>
    </row>
    <row r="16" spans="1:10" ht="31.5">
      <c r="A16" s="43">
        <v>14</v>
      </c>
      <c r="B16" s="9" t="s">
        <v>20</v>
      </c>
      <c r="C16" s="78">
        <v>16</v>
      </c>
      <c r="D16" s="78">
        <v>17</v>
      </c>
      <c r="E16" s="25">
        <v>0</v>
      </c>
      <c r="F16" s="28">
        <f t="shared" si="0"/>
        <v>11</v>
      </c>
      <c r="G16" s="77">
        <v>3</v>
      </c>
      <c r="H16" s="77">
        <v>1</v>
      </c>
      <c r="I16" s="23">
        <f t="shared" si="1"/>
        <v>70</v>
      </c>
      <c r="J16" s="23">
        <f t="shared" si="2"/>
        <v>1.1319327731092437</v>
      </c>
    </row>
    <row r="17" spans="1:10" ht="31.5">
      <c r="A17" s="43">
        <v>15</v>
      </c>
      <c r="B17" s="9" t="s">
        <v>7</v>
      </c>
      <c r="C17" s="78">
        <v>8</v>
      </c>
      <c r="D17" s="78">
        <v>10</v>
      </c>
      <c r="E17" s="25">
        <v>0</v>
      </c>
      <c r="F17" s="28">
        <f t="shared" si="0"/>
        <v>11</v>
      </c>
      <c r="G17" s="77">
        <v>3</v>
      </c>
      <c r="H17" s="77">
        <v>1</v>
      </c>
      <c r="I17" s="23">
        <f t="shared" si="1"/>
        <v>70</v>
      </c>
      <c r="J17" s="23">
        <f t="shared" si="2"/>
        <v>1.1142857142857143</v>
      </c>
    </row>
    <row r="18" spans="1:10" ht="15.75">
      <c r="A18" s="43">
        <v>16</v>
      </c>
      <c r="B18" s="9" t="s">
        <v>15</v>
      </c>
      <c r="C18" s="78">
        <v>11</v>
      </c>
      <c r="D18" s="78">
        <v>12</v>
      </c>
      <c r="E18" s="25">
        <v>0</v>
      </c>
      <c r="F18" s="28">
        <f t="shared" si="0"/>
        <v>11</v>
      </c>
      <c r="G18" s="77">
        <v>2</v>
      </c>
      <c r="H18" s="77">
        <v>2</v>
      </c>
      <c r="I18" s="23">
        <f t="shared" si="1"/>
        <v>70</v>
      </c>
      <c r="J18" s="23">
        <f t="shared" si="2"/>
        <v>1.1119047619047617</v>
      </c>
    </row>
    <row r="19" spans="1:10" ht="15.75">
      <c r="A19" s="43">
        <v>17</v>
      </c>
      <c r="B19" s="9" t="s">
        <v>29</v>
      </c>
      <c r="C19" s="78">
        <v>7</v>
      </c>
      <c r="D19" s="78">
        <v>9</v>
      </c>
      <c r="E19" s="25">
        <v>0</v>
      </c>
      <c r="F19" s="28">
        <f t="shared" si="0"/>
        <v>11</v>
      </c>
      <c r="G19" s="77">
        <v>3</v>
      </c>
      <c r="H19" s="77">
        <v>0</v>
      </c>
      <c r="I19" s="23">
        <f t="shared" si="1"/>
        <v>70</v>
      </c>
      <c r="J19" s="23">
        <f t="shared" si="2"/>
        <v>1.1111111111111112</v>
      </c>
    </row>
    <row r="20" spans="1:10" ht="16.5" customHeight="1">
      <c r="A20" s="43">
        <v>18</v>
      </c>
      <c r="B20" s="9" t="s">
        <v>28</v>
      </c>
      <c r="C20" s="78">
        <v>11</v>
      </c>
      <c r="D20" s="78">
        <v>13</v>
      </c>
      <c r="E20" s="25">
        <v>0</v>
      </c>
      <c r="F20" s="28">
        <f t="shared" si="0"/>
        <v>11</v>
      </c>
      <c r="G20" s="77">
        <v>2</v>
      </c>
      <c r="H20" s="77">
        <v>4</v>
      </c>
      <c r="I20" s="23">
        <f t="shared" si="1"/>
        <v>70</v>
      </c>
      <c r="J20" s="23">
        <f t="shared" si="2"/>
        <v>1.0571428571428572</v>
      </c>
    </row>
    <row r="21" spans="1:10" ht="21" customHeight="1">
      <c r="A21" s="43">
        <v>19</v>
      </c>
      <c r="B21" s="9" t="s">
        <v>22</v>
      </c>
      <c r="C21" s="78">
        <v>8</v>
      </c>
      <c r="D21" s="78">
        <v>12</v>
      </c>
      <c r="E21" s="25">
        <v>1</v>
      </c>
      <c r="F21" s="28">
        <f t="shared" si="0"/>
        <v>11</v>
      </c>
      <c r="G21" s="77">
        <v>3</v>
      </c>
      <c r="H21" s="77">
        <v>1</v>
      </c>
      <c r="I21" s="23">
        <f t="shared" si="1"/>
        <v>70</v>
      </c>
      <c r="J21" s="23">
        <f t="shared" si="2"/>
        <v>1.0218614718614718</v>
      </c>
    </row>
    <row r="22" spans="1:10" ht="19.5" customHeight="1">
      <c r="A22" s="43">
        <v>20</v>
      </c>
      <c r="B22" s="9" t="s">
        <v>23</v>
      </c>
      <c r="C22" s="78">
        <v>5</v>
      </c>
      <c r="D22" s="78">
        <v>7</v>
      </c>
      <c r="E22" s="25">
        <v>0</v>
      </c>
      <c r="F22" s="28">
        <f t="shared" si="0"/>
        <v>11</v>
      </c>
      <c r="G22" s="77">
        <v>2</v>
      </c>
      <c r="H22" s="77">
        <v>1</v>
      </c>
      <c r="I22" s="23">
        <f t="shared" si="1"/>
        <v>70</v>
      </c>
      <c r="J22" s="23">
        <f t="shared" si="2"/>
        <v>1.0142857142857142</v>
      </c>
    </row>
    <row r="23" spans="1:10" ht="15.75">
      <c r="A23" s="43">
        <v>21</v>
      </c>
      <c r="B23" s="9" t="s">
        <v>6</v>
      </c>
      <c r="C23" s="78">
        <v>10</v>
      </c>
      <c r="D23" s="78">
        <v>11</v>
      </c>
      <c r="E23" s="25">
        <v>0</v>
      </c>
      <c r="F23" s="28">
        <f t="shared" si="0"/>
        <v>11</v>
      </c>
      <c r="G23" s="77">
        <v>1</v>
      </c>
      <c r="H23" s="77">
        <v>1</v>
      </c>
      <c r="I23" s="23">
        <f t="shared" si="1"/>
        <v>70</v>
      </c>
      <c r="J23" s="23">
        <f t="shared" si="2"/>
        <v>1.0142857142857142</v>
      </c>
    </row>
    <row r="24" spans="1:10" ht="14.25" customHeight="1">
      <c r="A24" s="43">
        <v>22</v>
      </c>
      <c r="B24" s="9" t="s">
        <v>14</v>
      </c>
      <c r="C24" s="78">
        <v>20</v>
      </c>
      <c r="D24" s="78">
        <v>27</v>
      </c>
      <c r="E24" s="25">
        <v>1</v>
      </c>
      <c r="F24" s="28">
        <f t="shared" si="0"/>
        <v>11</v>
      </c>
      <c r="G24" s="77">
        <v>3</v>
      </c>
      <c r="H24" s="77">
        <v>2</v>
      </c>
      <c r="I24" s="23">
        <f t="shared" si="1"/>
        <v>70</v>
      </c>
      <c r="J24" s="23">
        <f t="shared" si="2"/>
        <v>0.97133237133237127</v>
      </c>
    </row>
    <row r="25" spans="1:10" ht="31.5" customHeight="1">
      <c r="A25" s="43">
        <v>23</v>
      </c>
      <c r="B25" s="9" t="s">
        <v>5</v>
      </c>
      <c r="C25" s="78">
        <v>10</v>
      </c>
      <c r="D25" s="78">
        <v>15</v>
      </c>
      <c r="E25" s="25">
        <v>2</v>
      </c>
      <c r="F25" s="28">
        <f t="shared" si="0"/>
        <v>11</v>
      </c>
      <c r="G25" s="77">
        <v>1</v>
      </c>
      <c r="H25" s="77">
        <v>1</v>
      </c>
      <c r="I25" s="23">
        <f t="shared" si="1"/>
        <v>70</v>
      </c>
      <c r="J25" s="23">
        <f t="shared" si="2"/>
        <v>0.92943722943722928</v>
      </c>
    </row>
    <row r="26" spans="1:10" ht="15.75">
      <c r="A26" s="43">
        <v>24</v>
      </c>
      <c r="B26" s="9" t="s">
        <v>113</v>
      </c>
      <c r="C26" s="78">
        <v>5</v>
      </c>
      <c r="D26" s="78">
        <v>6</v>
      </c>
      <c r="E26" s="25">
        <v>0</v>
      </c>
      <c r="F26" s="28">
        <f t="shared" si="0"/>
        <v>11</v>
      </c>
      <c r="G26" s="77">
        <v>0</v>
      </c>
      <c r="H26" s="77">
        <v>0</v>
      </c>
      <c r="I26" s="23">
        <f t="shared" si="1"/>
        <v>70</v>
      </c>
      <c r="J26" s="23">
        <f t="shared" si="2"/>
        <v>0.83333333333333337</v>
      </c>
    </row>
    <row r="27" spans="1:10" ht="15.75">
      <c r="A27" s="43">
        <v>25</v>
      </c>
      <c r="B27" s="9" t="s">
        <v>24</v>
      </c>
      <c r="C27" s="78">
        <v>6</v>
      </c>
      <c r="D27" s="78">
        <v>10</v>
      </c>
      <c r="E27" s="25">
        <v>0</v>
      </c>
      <c r="F27" s="28">
        <f t="shared" si="0"/>
        <v>11</v>
      </c>
      <c r="G27" s="77">
        <v>2</v>
      </c>
      <c r="H27" s="77">
        <v>1</v>
      </c>
      <c r="I27" s="23">
        <f t="shared" si="1"/>
        <v>70</v>
      </c>
      <c r="J27" s="23">
        <f t="shared" si="2"/>
        <v>0.81428571428571428</v>
      </c>
    </row>
    <row r="28" spans="1:10" ht="14.25" customHeight="1">
      <c r="A28" s="43">
        <v>26</v>
      </c>
      <c r="B28" s="9" t="s">
        <v>12</v>
      </c>
      <c r="C28" s="78">
        <v>13</v>
      </c>
      <c r="D28" s="78">
        <v>19</v>
      </c>
      <c r="E28" s="25">
        <v>0</v>
      </c>
      <c r="F28" s="28">
        <f t="shared" si="0"/>
        <v>11</v>
      </c>
      <c r="G28" s="77">
        <v>2</v>
      </c>
      <c r="H28" s="77">
        <v>1</v>
      </c>
      <c r="I28" s="23">
        <f t="shared" si="1"/>
        <v>70</v>
      </c>
      <c r="J28" s="23">
        <f t="shared" si="2"/>
        <v>0.80375939849624056</v>
      </c>
    </row>
    <row r="29" spans="1:10" ht="13.5" customHeight="1">
      <c r="A29" s="43">
        <v>27</v>
      </c>
      <c r="B29" s="9" t="s">
        <v>27</v>
      </c>
      <c r="C29" s="78">
        <v>6</v>
      </c>
      <c r="D29" s="78">
        <v>8</v>
      </c>
      <c r="E29" s="25">
        <v>0</v>
      </c>
      <c r="F29" s="28">
        <f t="shared" si="0"/>
        <v>11</v>
      </c>
      <c r="G29" s="77">
        <v>0</v>
      </c>
      <c r="H29" s="77">
        <v>2</v>
      </c>
      <c r="I29" s="23">
        <f t="shared" si="1"/>
        <v>70</v>
      </c>
      <c r="J29" s="23">
        <f t="shared" si="2"/>
        <v>0.77857142857142858</v>
      </c>
    </row>
    <row r="30" spans="1:10" ht="15.75">
      <c r="A30" s="43">
        <v>28</v>
      </c>
      <c r="B30" s="9" t="s">
        <v>18</v>
      </c>
      <c r="C30" s="78">
        <v>16</v>
      </c>
      <c r="D30" s="78">
        <v>23</v>
      </c>
      <c r="E30" s="25">
        <v>0</v>
      </c>
      <c r="F30" s="28">
        <f t="shared" si="0"/>
        <v>11</v>
      </c>
      <c r="G30" s="77">
        <v>2</v>
      </c>
      <c r="H30" s="77">
        <v>0</v>
      </c>
      <c r="I30" s="23">
        <f t="shared" si="1"/>
        <v>70</v>
      </c>
      <c r="J30" s="23">
        <f t="shared" si="2"/>
        <v>0.78260869565217384</v>
      </c>
    </row>
    <row r="31" spans="1:10" ht="17.25" customHeight="1">
      <c r="A31" s="43">
        <v>29</v>
      </c>
      <c r="B31" s="9" t="s">
        <v>11</v>
      </c>
      <c r="C31" s="78">
        <v>6</v>
      </c>
      <c r="D31" s="78">
        <v>9</v>
      </c>
      <c r="E31" s="25">
        <v>0</v>
      </c>
      <c r="F31" s="28">
        <f t="shared" si="0"/>
        <v>11</v>
      </c>
      <c r="G31" s="77">
        <v>0</v>
      </c>
      <c r="H31" s="77">
        <v>0</v>
      </c>
      <c r="I31" s="23">
        <f t="shared" si="1"/>
        <v>70</v>
      </c>
      <c r="J31" s="23">
        <f t="shared" si="2"/>
        <v>0.66666666666666663</v>
      </c>
    </row>
    <row r="32" spans="1:10" ht="15.75">
      <c r="A32" s="43">
        <v>30</v>
      </c>
      <c r="B32" s="9" t="s">
        <v>31</v>
      </c>
      <c r="C32" s="78">
        <v>4</v>
      </c>
      <c r="D32" s="78">
        <v>11</v>
      </c>
      <c r="E32" s="25">
        <v>0</v>
      </c>
      <c r="F32" s="28">
        <f t="shared" si="0"/>
        <v>11</v>
      </c>
      <c r="G32" s="77">
        <v>1</v>
      </c>
      <c r="H32" s="77">
        <v>2</v>
      </c>
      <c r="I32" s="23">
        <f t="shared" si="1"/>
        <v>70</v>
      </c>
      <c r="J32" s="23">
        <f t="shared" si="2"/>
        <v>0.48311688311688317</v>
      </c>
    </row>
    <row r="33" spans="1:10" ht="15.75">
      <c r="A33" s="43">
        <v>31</v>
      </c>
      <c r="B33" s="9" t="s">
        <v>32</v>
      </c>
      <c r="C33" s="78">
        <v>1</v>
      </c>
      <c r="D33" s="78">
        <v>5</v>
      </c>
      <c r="E33" s="25">
        <v>0</v>
      </c>
      <c r="F33" s="28">
        <f t="shared" si="0"/>
        <v>11</v>
      </c>
      <c r="G33" s="77">
        <v>0</v>
      </c>
      <c r="H33" s="77">
        <v>0</v>
      </c>
      <c r="I33" s="23">
        <f t="shared" si="1"/>
        <v>70</v>
      </c>
      <c r="J33" s="23">
        <f t="shared" si="2"/>
        <v>0.2</v>
      </c>
    </row>
    <row r="34" spans="1:10" ht="15.75">
      <c r="A34" s="20"/>
      <c r="B34" s="19" t="s">
        <v>49</v>
      </c>
      <c r="C34" s="13"/>
      <c r="D34" s="13"/>
      <c r="E34" s="100">
        <f>SUM(E3:E33)</f>
        <v>11</v>
      </c>
      <c r="F34" s="99"/>
      <c r="G34" s="31">
        <f>SUM(G3:G33)</f>
        <v>116</v>
      </c>
      <c r="H34" s="31">
        <f>SUM(H3:H33)</f>
        <v>70</v>
      </c>
      <c r="I34" s="15"/>
      <c r="J34" s="15"/>
    </row>
    <row r="35" spans="1:10" ht="15.75">
      <c r="A35" s="141"/>
      <c r="B35" s="134"/>
      <c r="C35" s="132"/>
      <c r="D35" s="132"/>
      <c r="E35" s="130"/>
      <c r="F35" s="142"/>
      <c r="G35" s="143"/>
      <c r="H35" s="143"/>
      <c r="I35" s="138"/>
      <c r="J35" s="138"/>
    </row>
    <row r="36" spans="1:10" ht="40.5">
      <c r="A36" s="115"/>
      <c r="B36" s="116" t="s">
        <v>40</v>
      </c>
      <c r="C36" s="117"/>
      <c r="D36" s="117"/>
      <c r="E36" s="117"/>
      <c r="F36" s="115"/>
      <c r="G36" s="115"/>
      <c r="H36" s="115"/>
      <c r="I36" s="115"/>
      <c r="J36" s="115"/>
    </row>
    <row r="37" spans="1:10" ht="237" customHeight="1">
      <c r="A37" s="43" t="s">
        <v>138</v>
      </c>
      <c r="B37" s="57" t="s">
        <v>131</v>
      </c>
      <c r="C37" s="56" t="s">
        <v>71</v>
      </c>
      <c r="D37" s="56" t="s">
        <v>72</v>
      </c>
      <c r="E37" s="56" t="s">
        <v>76</v>
      </c>
      <c r="F37" s="56" t="s">
        <v>73</v>
      </c>
      <c r="G37" s="56" t="s">
        <v>74</v>
      </c>
      <c r="H37" s="56" t="s">
        <v>75</v>
      </c>
      <c r="I37" s="56" t="s">
        <v>77</v>
      </c>
      <c r="J37" s="56" t="s">
        <v>132</v>
      </c>
    </row>
    <row r="38" spans="1:10" ht="15.75">
      <c r="A38" s="43">
        <v>1</v>
      </c>
      <c r="B38" s="3" t="s">
        <v>33</v>
      </c>
      <c r="C38" s="25">
        <v>84</v>
      </c>
      <c r="D38" s="25">
        <v>95</v>
      </c>
      <c r="E38" s="25">
        <v>4</v>
      </c>
      <c r="F38" s="28">
        <f>$E$42</f>
        <v>11</v>
      </c>
      <c r="G38" s="28">
        <v>21</v>
      </c>
      <c r="H38" s="28">
        <v>23</v>
      </c>
      <c r="I38" s="23">
        <f>$H$42</f>
        <v>70</v>
      </c>
      <c r="J38" s="23">
        <f>(C38/D38)+(E38/F38)+(G38/D38)+(H38/I38)</f>
        <v>1.797470950102529</v>
      </c>
    </row>
    <row r="39" spans="1:10" ht="15.75">
      <c r="A39" s="43">
        <v>2</v>
      </c>
      <c r="B39" s="3" t="s">
        <v>34</v>
      </c>
      <c r="C39" s="25">
        <v>96</v>
      </c>
      <c r="D39" s="25">
        <v>126</v>
      </c>
      <c r="E39" s="25">
        <v>3</v>
      </c>
      <c r="F39" s="28">
        <f>$E$42</f>
        <v>11</v>
      </c>
      <c r="G39" s="28">
        <v>34</v>
      </c>
      <c r="H39" s="28">
        <v>16</v>
      </c>
      <c r="I39" s="23">
        <f>$H$42</f>
        <v>70</v>
      </c>
      <c r="J39" s="23">
        <f>(C39/D39)+(E39/F39)+(G39/D39)+(H39/I39)</f>
        <v>1.533044733044733</v>
      </c>
    </row>
    <row r="40" spans="1:10" ht="31.5">
      <c r="A40" s="43">
        <v>3</v>
      </c>
      <c r="B40" s="3" t="s">
        <v>36</v>
      </c>
      <c r="C40" s="25">
        <v>78</v>
      </c>
      <c r="D40" s="25">
        <v>106</v>
      </c>
      <c r="E40" s="25">
        <v>2</v>
      </c>
      <c r="F40" s="28">
        <f>$E$42</f>
        <v>11</v>
      </c>
      <c r="G40" s="28">
        <v>34</v>
      </c>
      <c r="H40" s="28">
        <v>19</v>
      </c>
      <c r="I40" s="23">
        <f>$H$42</f>
        <v>70</v>
      </c>
      <c r="J40" s="23">
        <f>(C40/D40)+(E40/F40)+(G40/D40)+(H40/I40)</f>
        <v>1.5098505268316587</v>
      </c>
    </row>
    <row r="41" spans="1:10" ht="31.5">
      <c r="A41" s="43">
        <v>4</v>
      </c>
      <c r="B41" s="3" t="s">
        <v>35</v>
      </c>
      <c r="C41" s="25">
        <v>64</v>
      </c>
      <c r="D41" s="25">
        <v>89</v>
      </c>
      <c r="E41" s="25">
        <v>2</v>
      </c>
      <c r="F41" s="28">
        <f>$E$42</f>
        <v>11</v>
      </c>
      <c r="G41" s="28">
        <v>27</v>
      </c>
      <c r="H41" s="28">
        <v>12</v>
      </c>
      <c r="I41" s="23">
        <f>$H$42</f>
        <v>70</v>
      </c>
      <c r="J41" s="23">
        <f>(C41/D41)+(E41/F41)+(G41/D41)+(H41/I41)</f>
        <v>1.375718663359113</v>
      </c>
    </row>
    <row r="42" spans="1:10" ht="15.75">
      <c r="A42" s="20"/>
      <c r="B42" s="20"/>
      <c r="C42" s="99"/>
      <c r="D42" s="99"/>
      <c r="E42" s="108">
        <f>SUM(E38:E41)</f>
        <v>11</v>
      </c>
      <c r="F42" s="99"/>
      <c r="G42" s="31">
        <f>SUM(G38:G41)</f>
        <v>116</v>
      </c>
      <c r="H42" s="31">
        <f>SUM(H38:H41)</f>
        <v>70</v>
      </c>
      <c r="I42" s="20"/>
      <c r="J42" s="20"/>
    </row>
    <row r="43" spans="1:10" ht="15.75">
      <c r="C43" s="5"/>
    </row>
    <row r="44" spans="1:10" ht="15.75">
      <c r="C44" s="5"/>
    </row>
  </sheetData>
  <sortState ref="B3:J33">
    <sortCondition descending="1" ref="J3:J33"/>
  </sortState>
  <phoneticPr fontId="0" type="noConversion"/>
  <pageMargins left="0.41" right="0.27" top="0.47" bottom="0.09" header="0.2" footer="0.15"/>
  <pageSetup paperSize="9" scale="68" orientation="landscape" verticalDpi="300" r:id="rId1"/>
  <headerFooter alignWithMargins="0"/>
  <rowBreaks count="1" manualBreakCount="1">
    <brk id="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topLeftCell="A19" zoomScale="70" zoomScaleNormal="70" workbookViewId="0">
      <selection activeCell="C29" sqref="C29:G29"/>
    </sheetView>
  </sheetViews>
  <sheetFormatPr defaultRowHeight="12.75"/>
  <cols>
    <col min="1" max="1" width="6.7109375" customWidth="1"/>
    <col min="2" max="2" width="51.140625" customWidth="1"/>
    <col min="3" max="3" width="14.85546875" customWidth="1"/>
    <col min="4" max="4" width="20.5703125" customWidth="1"/>
    <col min="5" max="5" width="20.42578125" customWidth="1"/>
    <col min="6" max="6" width="24.85546875" bestFit="1" customWidth="1"/>
    <col min="7" max="7" width="13" customWidth="1"/>
    <col min="8" max="8" width="13.42578125" customWidth="1"/>
  </cols>
  <sheetData>
    <row r="1" spans="1:8" ht="43.5" customHeight="1">
      <c r="A1" s="2"/>
      <c r="B1" s="61" t="s">
        <v>127</v>
      </c>
      <c r="C1" s="2"/>
      <c r="D1" s="2"/>
      <c r="E1" s="2"/>
      <c r="F1" s="2"/>
      <c r="G1" s="2"/>
      <c r="H1" s="2"/>
    </row>
    <row r="2" spans="1:8" ht="130.5" customHeight="1">
      <c r="A2" s="43" t="s">
        <v>146</v>
      </c>
      <c r="B2" s="62" t="s">
        <v>0</v>
      </c>
      <c r="C2" s="62" t="s">
        <v>66</v>
      </c>
      <c r="D2" s="62" t="s">
        <v>80</v>
      </c>
      <c r="E2" s="62" t="s">
        <v>85</v>
      </c>
      <c r="F2" s="62" t="s">
        <v>108</v>
      </c>
      <c r="G2" s="62" t="s">
        <v>96</v>
      </c>
      <c r="H2" s="63" t="s">
        <v>97</v>
      </c>
    </row>
    <row r="3" spans="1:8" ht="30.75" customHeight="1">
      <c r="A3" s="43">
        <v>1</v>
      </c>
      <c r="B3" s="3" t="s">
        <v>4</v>
      </c>
      <c r="C3" s="23">
        <v>0.11</v>
      </c>
      <c r="D3" s="35">
        <v>0.02</v>
      </c>
      <c r="E3" s="23">
        <v>0.73</v>
      </c>
      <c r="F3" s="23">
        <v>0.72</v>
      </c>
      <c r="G3" s="23">
        <v>0.05</v>
      </c>
      <c r="H3" s="35">
        <f t="shared" ref="H3:H26" si="0">C3+D3+E3+F3+G3</f>
        <v>1.6300000000000001</v>
      </c>
    </row>
    <row r="4" spans="1:8" ht="17.25" customHeight="1">
      <c r="A4" s="43">
        <v>2</v>
      </c>
      <c r="B4" s="3" t="s">
        <v>12</v>
      </c>
      <c r="C4" s="23">
        <v>0.24</v>
      </c>
      <c r="D4" s="35">
        <v>0.18</v>
      </c>
      <c r="E4" s="23">
        <v>0.47</v>
      </c>
      <c r="F4" s="23">
        <v>0.28999999999999998</v>
      </c>
      <c r="G4" s="23">
        <v>0.15</v>
      </c>
      <c r="H4" s="35">
        <f t="shared" si="0"/>
        <v>1.3299999999999998</v>
      </c>
    </row>
    <row r="5" spans="1:8" ht="16.5" customHeight="1">
      <c r="A5" s="43">
        <v>3</v>
      </c>
      <c r="B5" s="3" t="s">
        <v>28</v>
      </c>
      <c r="C5" s="23">
        <v>0.13</v>
      </c>
      <c r="D5" s="35">
        <v>0.13</v>
      </c>
      <c r="E5" s="23">
        <v>0.62</v>
      </c>
      <c r="F5" s="23">
        <v>0.42</v>
      </c>
      <c r="G5" s="23">
        <v>0.01</v>
      </c>
      <c r="H5" s="35">
        <f t="shared" si="0"/>
        <v>1.31</v>
      </c>
    </row>
    <row r="6" spans="1:8" ht="16.5" customHeight="1">
      <c r="A6" s="43">
        <v>4</v>
      </c>
      <c r="B6" s="3" t="s">
        <v>134</v>
      </c>
      <c r="C6" s="23">
        <v>0.36</v>
      </c>
      <c r="D6" s="35">
        <v>0.15</v>
      </c>
      <c r="E6" s="23">
        <v>0.23</v>
      </c>
      <c r="F6" s="23">
        <v>0.1</v>
      </c>
      <c r="G6" s="23">
        <v>0.45</v>
      </c>
      <c r="H6" s="35">
        <f t="shared" si="0"/>
        <v>1.29</v>
      </c>
    </row>
    <row r="7" spans="1:8" ht="16.5" customHeight="1">
      <c r="A7" s="43">
        <v>5</v>
      </c>
      <c r="B7" s="3" t="s">
        <v>14</v>
      </c>
      <c r="C7" s="23">
        <v>0.11</v>
      </c>
      <c r="D7" s="35">
        <v>0.27</v>
      </c>
      <c r="E7" s="23">
        <v>0.48</v>
      </c>
      <c r="F7" s="23">
        <v>0.33</v>
      </c>
      <c r="G7" s="23">
        <v>0.05</v>
      </c>
      <c r="H7" s="35">
        <f t="shared" si="0"/>
        <v>1.24</v>
      </c>
    </row>
    <row r="8" spans="1:8" ht="33.75" customHeight="1">
      <c r="A8" s="43">
        <v>6</v>
      </c>
      <c r="B8" s="3" t="s">
        <v>7</v>
      </c>
      <c r="C8" s="23">
        <v>0.18</v>
      </c>
      <c r="D8" s="35">
        <v>0.1</v>
      </c>
      <c r="E8" s="23">
        <v>0.43</v>
      </c>
      <c r="F8" s="23">
        <v>0.2</v>
      </c>
      <c r="G8" s="23">
        <v>0.3</v>
      </c>
      <c r="H8" s="35">
        <f t="shared" si="0"/>
        <v>1.21</v>
      </c>
    </row>
    <row r="9" spans="1:8" ht="16.5" customHeight="1">
      <c r="A9" s="43">
        <v>7</v>
      </c>
      <c r="B9" s="3" t="s">
        <v>25</v>
      </c>
      <c r="C9" s="23">
        <v>0.19</v>
      </c>
      <c r="D9" s="35">
        <v>0.37</v>
      </c>
      <c r="E9" s="23">
        <v>0.33</v>
      </c>
      <c r="F9" s="23">
        <v>0.17</v>
      </c>
      <c r="G9" s="23">
        <v>0.08</v>
      </c>
      <c r="H9" s="35">
        <f t="shared" si="0"/>
        <v>1.1400000000000001</v>
      </c>
    </row>
    <row r="10" spans="1:8" ht="16.5" customHeight="1">
      <c r="A10" s="43">
        <v>8</v>
      </c>
      <c r="B10" s="3" t="s">
        <v>11</v>
      </c>
      <c r="C10" s="23">
        <v>0.19</v>
      </c>
      <c r="D10" s="35">
        <v>0.23</v>
      </c>
      <c r="E10" s="23">
        <v>0.39</v>
      </c>
      <c r="F10" s="23">
        <v>0.19</v>
      </c>
      <c r="G10" s="23">
        <v>7.0000000000000007E-2</v>
      </c>
      <c r="H10" s="35">
        <f t="shared" si="0"/>
        <v>1.07</v>
      </c>
    </row>
    <row r="11" spans="1:8" ht="16.5" customHeight="1">
      <c r="A11" s="43">
        <v>9</v>
      </c>
      <c r="B11" s="3" t="s">
        <v>112</v>
      </c>
      <c r="C11" s="23">
        <v>7.0000000000000007E-2</v>
      </c>
      <c r="D11" s="35">
        <v>0.01</v>
      </c>
      <c r="E11" s="23">
        <v>0.44</v>
      </c>
      <c r="F11" s="23">
        <v>0.41</v>
      </c>
      <c r="G11" s="23">
        <v>0.14000000000000001</v>
      </c>
      <c r="H11" s="35">
        <f t="shared" si="0"/>
        <v>1.0699999999999998</v>
      </c>
    </row>
    <row r="12" spans="1:8" ht="16.5" customHeight="1">
      <c r="A12" s="43">
        <v>10</v>
      </c>
      <c r="B12" s="3" t="s">
        <v>19</v>
      </c>
      <c r="C12" s="23">
        <v>0.19</v>
      </c>
      <c r="D12" s="35">
        <v>0.25</v>
      </c>
      <c r="E12" s="23">
        <v>0.36</v>
      </c>
      <c r="F12" s="23">
        <v>0.18</v>
      </c>
      <c r="G12" s="23">
        <v>7.0000000000000007E-2</v>
      </c>
      <c r="H12" s="35">
        <f t="shared" si="0"/>
        <v>1.05</v>
      </c>
    </row>
    <row r="13" spans="1:8" ht="16.5" customHeight="1">
      <c r="A13" s="43">
        <v>11</v>
      </c>
      <c r="B13" s="9" t="s">
        <v>10</v>
      </c>
      <c r="C13" s="35">
        <v>0.05</v>
      </c>
      <c r="D13" s="35">
        <v>0.04</v>
      </c>
      <c r="E13" s="35">
        <v>0.3</v>
      </c>
      <c r="F13" s="35">
        <v>0.27</v>
      </c>
      <c r="G13" s="35">
        <v>0.33</v>
      </c>
      <c r="H13" s="35">
        <f t="shared" si="0"/>
        <v>0.99</v>
      </c>
    </row>
    <row r="14" spans="1:8" ht="16.5" customHeight="1">
      <c r="A14" s="43">
        <v>12</v>
      </c>
      <c r="B14" s="3" t="s">
        <v>31</v>
      </c>
      <c r="C14" s="23">
        <v>0.3</v>
      </c>
      <c r="D14" s="35">
        <v>0.15</v>
      </c>
      <c r="E14" s="23">
        <v>0.37</v>
      </c>
      <c r="F14" s="23">
        <v>0.09</v>
      </c>
      <c r="G14" s="23">
        <v>0.02</v>
      </c>
      <c r="H14" s="35">
        <f t="shared" si="0"/>
        <v>0.92999999999999994</v>
      </c>
    </row>
    <row r="15" spans="1:8" ht="16.5" customHeight="1">
      <c r="A15" s="43">
        <v>13</v>
      </c>
      <c r="B15" s="3" t="s">
        <v>26</v>
      </c>
      <c r="C15" s="23">
        <v>0.2</v>
      </c>
      <c r="D15" s="35">
        <v>0.26</v>
      </c>
      <c r="E15" s="23">
        <v>0.3</v>
      </c>
      <c r="F15" s="23">
        <v>0.13</v>
      </c>
      <c r="G15" s="23">
        <v>0.03</v>
      </c>
      <c r="H15" s="35">
        <f t="shared" si="0"/>
        <v>0.92</v>
      </c>
    </row>
    <row r="16" spans="1:8" ht="15.75">
      <c r="A16" s="43">
        <v>14</v>
      </c>
      <c r="B16" s="3" t="s">
        <v>6</v>
      </c>
      <c r="C16" s="23">
        <v>7.0000000000000007E-2</v>
      </c>
      <c r="D16" s="35">
        <v>0.02</v>
      </c>
      <c r="E16" s="23">
        <v>0.34</v>
      </c>
      <c r="F16" s="23">
        <v>0.32</v>
      </c>
      <c r="G16" s="23">
        <v>0.12</v>
      </c>
      <c r="H16" s="35">
        <f t="shared" si="0"/>
        <v>0.87</v>
      </c>
    </row>
    <row r="17" spans="1:8" ht="16.5" customHeight="1">
      <c r="A17" s="43">
        <v>15</v>
      </c>
      <c r="B17" s="3" t="s">
        <v>13</v>
      </c>
      <c r="C17" s="23">
        <v>0.14000000000000001</v>
      </c>
      <c r="D17" s="35">
        <v>0.22</v>
      </c>
      <c r="E17" s="23">
        <v>0.3</v>
      </c>
      <c r="F17" s="23">
        <v>0.08</v>
      </c>
      <c r="G17" s="23">
        <v>7.0000000000000007E-2</v>
      </c>
      <c r="H17" s="35">
        <f t="shared" si="0"/>
        <v>0.80999999999999983</v>
      </c>
    </row>
    <row r="18" spans="1:8" ht="32.25" customHeight="1">
      <c r="A18" s="43">
        <v>16</v>
      </c>
      <c r="B18" s="3" t="s">
        <v>20</v>
      </c>
      <c r="C18" s="23">
        <v>0.12</v>
      </c>
      <c r="D18" s="35">
        <v>0.1</v>
      </c>
      <c r="E18" s="23">
        <v>0.23</v>
      </c>
      <c r="F18" s="23">
        <v>0.06</v>
      </c>
      <c r="G18" s="23">
        <v>0.28999999999999998</v>
      </c>
      <c r="H18" s="35">
        <f t="shared" si="0"/>
        <v>0.8</v>
      </c>
    </row>
    <row r="19" spans="1:8" ht="15.75">
      <c r="A19" s="43">
        <v>17</v>
      </c>
      <c r="B19" s="3" t="s">
        <v>21</v>
      </c>
      <c r="C19" s="23">
        <v>0.22</v>
      </c>
      <c r="D19" s="35">
        <v>0.04</v>
      </c>
      <c r="E19" s="23">
        <v>0.23</v>
      </c>
      <c r="F19" s="23">
        <v>0.15</v>
      </c>
      <c r="G19" s="23">
        <v>0.13</v>
      </c>
      <c r="H19" s="35">
        <f t="shared" si="0"/>
        <v>0.77</v>
      </c>
    </row>
    <row r="20" spans="1:8" ht="16.5" customHeight="1">
      <c r="A20" s="43">
        <v>18</v>
      </c>
      <c r="B20" s="3" t="s">
        <v>8</v>
      </c>
      <c r="C20" s="23">
        <v>0.06</v>
      </c>
      <c r="D20" s="35">
        <v>0.06</v>
      </c>
      <c r="E20" s="23">
        <v>0.27</v>
      </c>
      <c r="F20" s="23">
        <v>0.23</v>
      </c>
      <c r="G20" s="23">
        <v>0.13</v>
      </c>
      <c r="H20" s="35">
        <f t="shared" si="0"/>
        <v>0.75</v>
      </c>
    </row>
    <row r="21" spans="1:8" ht="33" customHeight="1">
      <c r="A21" s="43">
        <v>19</v>
      </c>
      <c r="B21" s="3" t="s">
        <v>5</v>
      </c>
      <c r="C21" s="23">
        <v>0.22</v>
      </c>
      <c r="D21" s="35">
        <v>0.1</v>
      </c>
      <c r="E21" s="23">
        <v>0.21</v>
      </c>
      <c r="F21" s="23">
        <v>7.0000000000000007E-2</v>
      </c>
      <c r="G21" s="23">
        <v>7.0000000000000007E-2</v>
      </c>
      <c r="H21" s="35">
        <f t="shared" si="0"/>
        <v>0.67000000000000015</v>
      </c>
    </row>
    <row r="22" spans="1:8" ht="16.5" customHeight="1">
      <c r="A22" s="43">
        <v>20</v>
      </c>
      <c r="B22" s="3" t="s">
        <v>27</v>
      </c>
      <c r="C22" s="23">
        <v>7.0000000000000007E-2</v>
      </c>
      <c r="D22" s="35">
        <v>0.01</v>
      </c>
      <c r="E22" s="23">
        <v>0.28000000000000003</v>
      </c>
      <c r="F22" s="23">
        <v>0.25</v>
      </c>
      <c r="G22" s="23">
        <v>0.05</v>
      </c>
      <c r="H22" s="35">
        <f t="shared" si="0"/>
        <v>0.66000000000000014</v>
      </c>
    </row>
    <row r="23" spans="1:8" ht="16.5" customHeight="1">
      <c r="A23" s="43">
        <v>21</v>
      </c>
      <c r="B23" s="3" t="s">
        <v>29</v>
      </c>
      <c r="C23" s="23">
        <v>0.2</v>
      </c>
      <c r="D23" s="35">
        <v>0.09</v>
      </c>
      <c r="E23" s="23">
        <v>0.2</v>
      </c>
      <c r="F23" s="23">
        <v>0.03</v>
      </c>
      <c r="G23" s="23">
        <v>0.09</v>
      </c>
      <c r="H23" s="35">
        <f t="shared" si="0"/>
        <v>0.61</v>
      </c>
    </row>
    <row r="24" spans="1:8" ht="15.75">
      <c r="A24" s="43">
        <v>22</v>
      </c>
      <c r="B24" s="3" t="s">
        <v>9</v>
      </c>
      <c r="C24" s="23">
        <v>0.11</v>
      </c>
      <c r="D24" s="35">
        <v>0.03</v>
      </c>
      <c r="E24" s="23">
        <v>0.19</v>
      </c>
      <c r="F24" s="23">
        <v>0.14000000000000001</v>
      </c>
      <c r="G24" s="23">
        <v>0.13</v>
      </c>
      <c r="H24" s="35">
        <f t="shared" si="0"/>
        <v>0.60000000000000009</v>
      </c>
    </row>
    <row r="25" spans="1:8" s="10" customFormat="1" ht="15.75">
      <c r="A25" s="43">
        <v>23</v>
      </c>
      <c r="B25" s="3" t="s">
        <v>15</v>
      </c>
      <c r="C25" s="23">
        <v>0.22</v>
      </c>
      <c r="D25" s="35">
        <v>0.09</v>
      </c>
      <c r="E25" s="23">
        <v>0.15</v>
      </c>
      <c r="F25" s="23">
        <v>0.03</v>
      </c>
      <c r="G25" s="23">
        <v>0.06</v>
      </c>
      <c r="H25" s="35">
        <f t="shared" si="0"/>
        <v>0.55000000000000004</v>
      </c>
    </row>
    <row r="26" spans="1:8" ht="32.25" customHeight="1">
      <c r="A26" s="43">
        <v>24</v>
      </c>
      <c r="B26" s="3" t="s">
        <v>24</v>
      </c>
      <c r="C26" s="23">
        <v>0.19</v>
      </c>
      <c r="D26" s="35">
        <v>0.05</v>
      </c>
      <c r="E26" s="23">
        <v>0.09</v>
      </c>
      <c r="F26" s="23">
        <v>0.01</v>
      </c>
      <c r="G26" s="23">
        <v>0.02</v>
      </c>
      <c r="H26" s="35">
        <f t="shared" si="0"/>
        <v>0.36</v>
      </c>
    </row>
    <row r="27" spans="1:8" ht="43.5" customHeight="1">
      <c r="A27" s="118"/>
      <c r="B27" s="116" t="s">
        <v>128</v>
      </c>
      <c r="C27" s="118"/>
      <c r="D27" s="118"/>
      <c r="E27" s="118"/>
      <c r="F27" s="118"/>
      <c r="G27" s="118"/>
      <c r="H27" s="118"/>
    </row>
    <row r="28" spans="1:8" ht="127.5" customHeight="1">
      <c r="A28" s="43" t="s">
        <v>99</v>
      </c>
      <c r="B28" s="62" t="s">
        <v>41</v>
      </c>
      <c r="C28" s="62" t="s">
        <v>66</v>
      </c>
      <c r="D28" s="62" t="s">
        <v>80</v>
      </c>
      <c r="E28" s="62" t="s">
        <v>85</v>
      </c>
      <c r="F28" s="62" t="s">
        <v>108</v>
      </c>
      <c r="G28" s="62" t="s">
        <v>96</v>
      </c>
      <c r="H28" s="63" t="s">
        <v>97</v>
      </c>
    </row>
    <row r="29" spans="1:8" ht="18" customHeight="1">
      <c r="A29" s="46">
        <v>1</v>
      </c>
      <c r="B29" s="3" t="s">
        <v>34</v>
      </c>
      <c r="C29" s="23">
        <v>0.18</v>
      </c>
      <c r="D29" s="35">
        <v>1.1000000000000001</v>
      </c>
      <c r="E29" s="23">
        <v>0.34</v>
      </c>
      <c r="F29" s="23">
        <v>0.17</v>
      </c>
      <c r="G29" s="23">
        <v>0.88</v>
      </c>
      <c r="H29" s="35">
        <f>C29+D29+E29+F29+G29</f>
        <v>2.67</v>
      </c>
    </row>
    <row r="30" spans="1:8" ht="30" customHeight="1">
      <c r="A30" s="46">
        <v>2</v>
      </c>
      <c r="B30" s="3" t="s">
        <v>36</v>
      </c>
      <c r="C30" s="23">
        <v>0.18</v>
      </c>
      <c r="D30" s="35">
        <v>1</v>
      </c>
      <c r="E30" s="23">
        <v>0.38</v>
      </c>
      <c r="F30" s="23">
        <v>0.2</v>
      </c>
      <c r="G30" s="23">
        <v>0.06</v>
      </c>
      <c r="H30" s="35">
        <f>C30+D30+E30+F30+G30</f>
        <v>1.82</v>
      </c>
    </row>
    <row r="31" spans="1:8" ht="30" customHeight="1">
      <c r="A31" s="46">
        <v>3</v>
      </c>
      <c r="B31" s="3" t="s">
        <v>35</v>
      </c>
      <c r="C31" s="23">
        <v>0.22</v>
      </c>
      <c r="D31" s="35">
        <v>0.7</v>
      </c>
      <c r="E31" s="23">
        <v>0.23</v>
      </c>
      <c r="F31" s="23">
        <v>0.08</v>
      </c>
      <c r="G31" s="23">
        <v>0.05</v>
      </c>
      <c r="H31" s="35">
        <f>C31+D31+E31+F31+G31</f>
        <v>1.28</v>
      </c>
    </row>
    <row r="32" spans="1:8" ht="18" customHeight="1">
      <c r="A32" s="46">
        <v>4</v>
      </c>
      <c r="B32" s="3" t="s">
        <v>33</v>
      </c>
      <c r="C32" s="23">
        <v>0.08</v>
      </c>
      <c r="D32" s="35">
        <v>0.2</v>
      </c>
      <c r="E32" s="23">
        <v>0.33</v>
      </c>
      <c r="F32" s="23">
        <v>0.3</v>
      </c>
      <c r="G32" s="23">
        <v>0.31</v>
      </c>
      <c r="H32" s="35">
        <f>C32+D32+E32+F32+G32</f>
        <v>1.2200000000000002</v>
      </c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36.75" customHeight="1">
      <c r="A34" s="2"/>
      <c r="B34" s="2"/>
      <c r="C34" s="2"/>
      <c r="D34" s="2"/>
      <c r="E34" s="2"/>
      <c r="F34" s="2"/>
      <c r="G34" s="2"/>
      <c r="H34" s="2"/>
    </row>
  </sheetData>
  <sortState ref="B3:H26">
    <sortCondition descending="1" ref="H3:H26"/>
  </sortState>
  <phoneticPr fontId="5" type="noConversion"/>
  <pageMargins left="0.37" right="0.18" top="0.31" bottom="0.47" header="0.2" footer="0.3"/>
  <pageSetup paperSize="9" scale="85" orientation="landscape" horizontalDpi="300" verticalDpi="300" r:id="rId1"/>
  <headerFooter alignWithMargins="0"/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topLeftCell="A13" zoomScale="70" zoomScaleNormal="70" workbookViewId="0"/>
  </sheetViews>
  <sheetFormatPr defaultRowHeight="12.75"/>
  <cols>
    <col min="1" max="1" width="7.140625" customWidth="1"/>
    <col min="2" max="2" width="72.5703125" customWidth="1"/>
    <col min="3" max="3" width="27.28515625" customWidth="1"/>
    <col min="4" max="4" width="22.140625" customWidth="1"/>
    <col min="5" max="5" width="14.7109375" customWidth="1"/>
  </cols>
  <sheetData>
    <row r="1" spans="1:14" ht="37.5" customHeight="1">
      <c r="B1" s="61" t="s">
        <v>115</v>
      </c>
      <c r="C1" s="7"/>
      <c r="D1" s="80"/>
      <c r="E1" s="7"/>
    </row>
    <row r="2" spans="1:14" ht="138.75" customHeight="1">
      <c r="A2" s="43" t="s">
        <v>99</v>
      </c>
      <c r="B2" s="57" t="s">
        <v>0</v>
      </c>
      <c r="C2" s="57" t="s">
        <v>64</v>
      </c>
      <c r="D2" s="57" t="s">
        <v>65</v>
      </c>
      <c r="E2" s="57" t="s">
        <v>66</v>
      </c>
    </row>
    <row r="3" spans="1:14" ht="16.5" customHeight="1">
      <c r="A3" s="43">
        <v>1</v>
      </c>
      <c r="B3" s="9" t="s">
        <v>134</v>
      </c>
      <c r="C3" s="78">
        <f>33+7</f>
        <v>40</v>
      </c>
      <c r="D3" s="76">
        <v>110</v>
      </c>
      <c r="E3" s="12">
        <f t="shared" ref="E3:E26" si="0">C3/D3</f>
        <v>0.36363636363636365</v>
      </c>
    </row>
    <row r="4" spans="1:14" ht="16.5" customHeight="1">
      <c r="A4" s="43">
        <v>2</v>
      </c>
      <c r="B4" s="9" t="s">
        <v>31</v>
      </c>
      <c r="C4" s="78">
        <v>20</v>
      </c>
      <c r="D4" s="76">
        <v>67</v>
      </c>
      <c r="E4" s="12">
        <f t="shared" si="0"/>
        <v>0.29850746268656714</v>
      </c>
    </row>
    <row r="5" spans="1:14" ht="16.5" customHeight="1">
      <c r="A5" s="43">
        <v>3</v>
      </c>
      <c r="B5" s="9" t="s">
        <v>12</v>
      </c>
      <c r="C5" s="78">
        <v>30</v>
      </c>
      <c r="D5" s="76">
        <v>127</v>
      </c>
      <c r="E5" s="12">
        <f t="shared" si="0"/>
        <v>0.23622047244094488</v>
      </c>
    </row>
    <row r="6" spans="1:14" ht="16.5" customHeight="1">
      <c r="A6" s="43">
        <v>4</v>
      </c>
      <c r="B6" s="9" t="s">
        <v>21</v>
      </c>
      <c r="C6" s="78">
        <f>9+4</f>
        <v>13</v>
      </c>
      <c r="D6" s="76">
        <v>58</v>
      </c>
      <c r="E6" s="13">
        <f t="shared" si="0"/>
        <v>0.22413793103448276</v>
      </c>
    </row>
    <row r="7" spans="1:14" ht="16.5" customHeight="1">
      <c r="A7" s="43">
        <v>5</v>
      </c>
      <c r="B7" s="9" t="s">
        <v>15</v>
      </c>
      <c r="C7" s="78">
        <v>12</v>
      </c>
      <c r="D7" s="76">
        <v>55</v>
      </c>
      <c r="E7" s="12">
        <f t="shared" si="0"/>
        <v>0.21818181818181817</v>
      </c>
    </row>
    <row r="8" spans="1:14" ht="16.5" customHeight="1">
      <c r="A8" s="43">
        <v>6</v>
      </c>
      <c r="B8" s="9" t="s">
        <v>5</v>
      </c>
      <c r="C8" s="78">
        <v>15</v>
      </c>
      <c r="D8" s="76">
        <v>69</v>
      </c>
      <c r="E8" s="13">
        <f t="shared" si="0"/>
        <v>0.21739130434782608</v>
      </c>
    </row>
    <row r="9" spans="1:14" ht="16.5" customHeight="1">
      <c r="A9" s="43">
        <v>7</v>
      </c>
      <c r="B9" s="9" t="s">
        <v>26</v>
      </c>
      <c r="C9" s="78">
        <v>39</v>
      </c>
      <c r="D9" s="76">
        <v>193</v>
      </c>
      <c r="E9" s="12">
        <f t="shared" si="0"/>
        <v>0.20207253886010362</v>
      </c>
    </row>
    <row r="10" spans="1:14" ht="16.5" customHeight="1">
      <c r="A10" s="43">
        <v>8</v>
      </c>
      <c r="B10" s="9" t="s">
        <v>29</v>
      </c>
      <c r="C10" s="78">
        <v>10</v>
      </c>
      <c r="D10" s="76">
        <v>50</v>
      </c>
      <c r="E10" s="12">
        <f t="shared" si="0"/>
        <v>0.2</v>
      </c>
      <c r="H10" s="125"/>
      <c r="N10" s="8"/>
    </row>
    <row r="11" spans="1:14" ht="16.5" customHeight="1">
      <c r="A11" s="43">
        <v>9</v>
      </c>
      <c r="B11" s="9" t="s">
        <v>24</v>
      </c>
      <c r="C11" s="78">
        <v>7</v>
      </c>
      <c r="D11" s="76">
        <v>36</v>
      </c>
      <c r="E11" s="12">
        <f t="shared" si="0"/>
        <v>0.19444444444444445</v>
      </c>
    </row>
    <row r="12" spans="1:14" ht="16.5" customHeight="1">
      <c r="A12" s="43">
        <v>10</v>
      </c>
      <c r="B12" s="9" t="s">
        <v>19</v>
      </c>
      <c r="C12" s="78">
        <f>35+3</f>
        <v>38</v>
      </c>
      <c r="D12" s="76">
        <v>203</v>
      </c>
      <c r="E12" s="12">
        <f t="shared" si="0"/>
        <v>0.18719211822660098</v>
      </c>
    </row>
    <row r="13" spans="1:14" ht="16.5" customHeight="1">
      <c r="A13" s="43">
        <v>11</v>
      </c>
      <c r="B13" s="9" t="s">
        <v>11</v>
      </c>
      <c r="C13" s="78">
        <v>31</v>
      </c>
      <c r="D13" s="76">
        <v>166</v>
      </c>
      <c r="E13" s="12">
        <f t="shared" si="0"/>
        <v>0.18674698795180722</v>
      </c>
      <c r="I13" s="124"/>
    </row>
    <row r="14" spans="1:14" ht="16.5" customHeight="1">
      <c r="A14" s="43">
        <v>12</v>
      </c>
      <c r="B14" s="9" t="s">
        <v>25</v>
      </c>
      <c r="C14" s="78">
        <f>35+8+7+7</f>
        <v>57</v>
      </c>
      <c r="D14" s="76">
        <v>308</v>
      </c>
      <c r="E14" s="12">
        <f t="shared" si="0"/>
        <v>0.18506493506493507</v>
      </c>
    </row>
    <row r="15" spans="1:14" ht="16.5" customHeight="1">
      <c r="A15" s="43">
        <v>13</v>
      </c>
      <c r="B15" s="9" t="s">
        <v>7</v>
      </c>
      <c r="C15" s="78">
        <v>11</v>
      </c>
      <c r="D15" s="76">
        <v>61</v>
      </c>
      <c r="E15" s="12">
        <f t="shared" si="0"/>
        <v>0.18032786885245902</v>
      </c>
    </row>
    <row r="16" spans="1:14" ht="16.5" customHeight="1">
      <c r="A16" s="43">
        <v>14</v>
      </c>
      <c r="B16" s="9" t="s">
        <v>13</v>
      </c>
      <c r="C16" s="85">
        <v>26</v>
      </c>
      <c r="D16" s="77">
        <v>189</v>
      </c>
      <c r="E16" s="12">
        <f t="shared" si="0"/>
        <v>0.13756613756613756</v>
      </c>
    </row>
    <row r="17" spans="1:9" ht="16.5" customHeight="1">
      <c r="A17" s="43">
        <v>15</v>
      </c>
      <c r="B17" s="9" t="s">
        <v>28</v>
      </c>
      <c r="C17" s="78">
        <v>15</v>
      </c>
      <c r="D17" s="76">
        <v>118</v>
      </c>
      <c r="E17" s="12">
        <f t="shared" si="0"/>
        <v>0.1271186440677966</v>
      </c>
    </row>
    <row r="18" spans="1:9" ht="16.5" customHeight="1">
      <c r="A18" s="43">
        <v>16</v>
      </c>
      <c r="B18" s="9" t="s">
        <v>20</v>
      </c>
      <c r="C18" s="78">
        <v>8</v>
      </c>
      <c r="D18" s="76">
        <v>68</v>
      </c>
      <c r="E18" s="12">
        <f t="shared" si="0"/>
        <v>0.11764705882352941</v>
      </c>
    </row>
    <row r="19" spans="1:9" ht="16.5" customHeight="1">
      <c r="A19" s="43">
        <v>17</v>
      </c>
      <c r="B19" s="9" t="s">
        <v>9</v>
      </c>
      <c r="C19" s="77">
        <v>11</v>
      </c>
      <c r="D19" s="77">
        <v>96</v>
      </c>
      <c r="E19" s="12">
        <f t="shared" si="0"/>
        <v>0.11458333333333333</v>
      </c>
      <c r="I19" s="124"/>
    </row>
    <row r="20" spans="1:9" ht="16.5" customHeight="1">
      <c r="A20" s="43">
        <v>18</v>
      </c>
      <c r="B20" s="9" t="s">
        <v>4</v>
      </c>
      <c r="C20" s="76">
        <f>11+5</f>
        <v>16</v>
      </c>
      <c r="D20" s="76">
        <v>142</v>
      </c>
      <c r="E20" s="12">
        <f t="shared" si="0"/>
        <v>0.11267605633802817</v>
      </c>
    </row>
    <row r="21" spans="1:9" ht="16.5" customHeight="1">
      <c r="A21" s="43">
        <v>19</v>
      </c>
      <c r="B21" s="9" t="s">
        <v>14</v>
      </c>
      <c r="C21" s="85">
        <f>31+1</f>
        <v>32</v>
      </c>
      <c r="D21" s="77">
        <v>291</v>
      </c>
      <c r="E21" s="13">
        <f t="shared" si="0"/>
        <v>0.10996563573883161</v>
      </c>
    </row>
    <row r="22" spans="1:9" ht="16.5" customHeight="1">
      <c r="A22" s="43">
        <v>20</v>
      </c>
      <c r="B22" s="9" t="s">
        <v>6</v>
      </c>
      <c r="C22" s="76">
        <v>9</v>
      </c>
      <c r="D22" s="76">
        <v>122</v>
      </c>
      <c r="E22" s="12">
        <f t="shared" si="0"/>
        <v>7.3770491803278687E-2</v>
      </c>
    </row>
    <row r="23" spans="1:9" ht="16.5" customHeight="1">
      <c r="A23" s="43">
        <v>21</v>
      </c>
      <c r="B23" s="9" t="s">
        <v>27</v>
      </c>
      <c r="C23" s="76">
        <v>6</v>
      </c>
      <c r="D23" s="76">
        <v>83</v>
      </c>
      <c r="E23" s="12">
        <f t="shared" si="0"/>
        <v>7.2289156626506021E-2</v>
      </c>
    </row>
    <row r="24" spans="1:9" ht="16.5" customHeight="1">
      <c r="A24" s="43">
        <v>22</v>
      </c>
      <c r="B24" s="9" t="s">
        <v>112</v>
      </c>
      <c r="C24" s="76">
        <v>8</v>
      </c>
      <c r="D24" s="76">
        <v>117</v>
      </c>
      <c r="E24" s="12">
        <f t="shared" si="0"/>
        <v>6.8376068376068383E-2</v>
      </c>
    </row>
    <row r="25" spans="1:9" ht="16.5" customHeight="1">
      <c r="A25" s="43">
        <v>23</v>
      </c>
      <c r="B25" s="9" t="s">
        <v>8</v>
      </c>
      <c r="C25" s="76">
        <f>11+1</f>
        <v>12</v>
      </c>
      <c r="D25" s="76">
        <f>152+54</f>
        <v>206</v>
      </c>
      <c r="E25" s="12">
        <f t="shared" si="0"/>
        <v>5.8252427184466021E-2</v>
      </c>
    </row>
    <row r="26" spans="1:9" ht="16.5" customHeight="1">
      <c r="A26" s="43">
        <v>24</v>
      </c>
      <c r="B26" s="9" t="s">
        <v>10</v>
      </c>
      <c r="C26" s="76">
        <v>7</v>
      </c>
      <c r="D26" s="76">
        <f>84+67</f>
        <v>151</v>
      </c>
      <c r="E26" s="12">
        <f t="shared" si="0"/>
        <v>4.6357615894039736E-2</v>
      </c>
    </row>
    <row r="27" spans="1:9" ht="15.75">
      <c r="B27" s="19" t="s">
        <v>49</v>
      </c>
      <c r="C27" s="100">
        <f>SUM(C3:C26)</f>
        <v>473</v>
      </c>
      <c r="D27" s="123">
        <f>SUM(D3:D26)</f>
        <v>3086</v>
      </c>
      <c r="E27" s="13"/>
    </row>
    <row r="28" spans="1:9" ht="43.5" customHeight="1">
      <c r="A28" s="115"/>
      <c r="B28" s="116" t="s">
        <v>63</v>
      </c>
      <c r="C28" s="117"/>
      <c r="D28" s="117"/>
      <c r="E28" s="117"/>
    </row>
    <row r="29" spans="1:9" ht="132.75" customHeight="1">
      <c r="A29" s="43" t="s">
        <v>99</v>
      </c>
      <c r="B29" s="57" t="s">
        <v>41</v>
      </c>
      <c r="C29" s="57" t="s">
        <v>64</v>
      </c>
      <c r="D29" s="57" t="s">
        <v>65</v>
      </c>
      <c r="E29" s="57" t="s">
        <v>66</v>
      </c>
    </row>
    <row r="30" spans="1:9" ht="16.5" customHeight="1">
      <c r="A30" s="43">
        <v>1</v>
      </c>
      <c r="B30" s="3" t="s">
        <v>35</v>
      </c>
      <c r="C30" s="25">
        <v>106</v>
      </c>
      <c r="D30" s="25">
        <v>478</v>
      </c>
      <c r="E30" s="13">
        <f>C30/D30</f>
        <v>0.22175732217573221</v>
      </c>
    </row>
    <row r="31" spans="1:9" ht="16.5" customHeight="1">
      <c r="A31" s="43">
        <v>2</v>
      </c>
      <c r="B31" s="3" t="s">
        <v>34</v>
      </c>
      <c r="C31" s="25">
        <v>157</v>
      </c>
      <c r="D31" s="25">
        <v>896</v>
      </c>
      <c r="E31" s="13">
        <f>C31/D31</f>
        <v>0.17522321428571427</v>
      </c>
    </row>
    <row r="32" spans="1:9" ht="16.5" customHeight="1">
      <c r="A32" s="43">
        <v>3</v>
      </c>
      <c r="B32" s="3" t="s">
        <v>36</v>
      </c>
      <c r="C32" s="25">
        <v>141</v>
      </c>
      <c r="D32" s="25">
        <v>795</v>
      </c>
      <c r="E32" s="13">
        <f>C32/D32</f>
        <v>0.17735849056603772</v>
      </c>
    </row>
    <row r="33" spans="1:5" ht="16.5" customHeight="1">
      <c r="A33" s="43">
        <v>4</v>
      </c>
      <c r="B33" s="3" t="s">
        <v>33</v>
      </c>
      <c r="C33" s="25">
        <v>69</v>
      </c>
      <c r="D33" s="25">
        <v>917</v>
      </c>
      <c r="E33" s="13">
        <f>C33/D33</f>
        <v>7.5245365321701202E-2</v>
      </c>
    </row>
    <row r="34" spans="1:5" ht="15.75">
      <c r="B34" s="19" t="s">
        <v>49</v>
      </c>
      <c r="C34" s="31">
        <f>SUM(C30:C33)</f>
        <v>473</v>
      </c>
      <c r="D34" s="31">
        <f>SUM(D30:D33)</f>
        <v>3086</v>
      </c>
      <c r="E34" s="27"/>
    </row>
    <row r="36" spans="1:5" ht="36.75" customHeight="1">
      <c r="C36" s="5"/>
    </row>
    <row r="37" spans="1:5" ht="19.5" customHeight="1">
      <c r="B37" s="24"/>
    </row>
  </sheetData>
  <sortState ref="B3:E26">
    <sortCondition descending="1" ref="E3:E26"/>
  </sortState>
  <phoneticPr fontId="0" type="noConversion"/>
  <pageMargins left="0.43" right="0.22" top="0.47" bottom="0.37" header="0.35" footer="0.27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topLeftCell="A10" zoomScale="60" zoomScaleNormal="60" workbookViewId="0"/>
  </sheetViews>
  <sheetFormatPr defaultRowHeight="12.75"/>
  <cols>
    <col min="1" max="1" width="6.85546875" customWidth="1"/>
    <col min="2" max="2" width="67.28515625" customWidth="1"/>
    <col min="3" max="3" width="20.5703125" customWidth="1"/>
    <col min="4" max="4" width="19.28515625" customWidth="1"/>
    <col min="5" max="5" width="20.42578125" customWidth="1"/>
    <col min="6" max="6" width="18.28515625" customWidth="1"/>
    <col min="7" max="7" width="22.140625" customWidth="1"/>
    <col min="8" max="8" width="18.28515625" customWidth="1"/>
    <col min="9" max="9" width="16.42578125" bestFit="1" customWidth="1"/>
  </cols>
  <sheetData>
    <row r="1" spans="1:9" ht="40.5">
      <c r="B1" s="61" t="s">
        <v>79</v>
      </c>
      <c r="C1" s="7"/>
      <c r="D1" s="7"/>
      <c r="E1" s="7"/>
    </row>
    <row r="2" spans="1:9" ht="135" customHeight="1">
      <c r="A2" s="43" t="s">
        <v>99</v>
      </c>
      <c r="B2" s="57" t="s">
        <v>0</v>
      </c>
      <c r="C2" s="57" t="s">
        <v>141</v>
      </c>
      <c r="D2" s="57" t="s">
        <v>105</v>
      </c>
      <c r="E2" s="57" t="s">
        <v>142</v>
      </c>
      <c r="F2" s="57" t="s">
        <v>106</v>
      </c>
      <c r="G2" s="57" t="s">
        <v>143</v>
      </c>
      <c r="H2" s="57" t="s">
        <v>144</v>
      </c>
      <c r="I2" s="57" t="s">
        <v>80</v>
      </c>
    </row>
    <row r="3" spans="1:9" s="10" customFormat="1" ht="16.5" customHeight="1">
      <c r="A3" s="46">
        <v>1</v>
      </c>
      <c r="B3" s="9" t="s">
        <v>25</v>
      </c>
      <c r="C3" s="78">
        <v>38</v>
      </c>
      <c r="D3" s="78">
        <v>270</v>
      </c>
      <c r="E3" s="78">
        <v>25</v>
      </c>
      <c r="F3" s="77">
        <v>234</v>
      </c>
      <c r="G3" s="77">
        <v>33</v>
      </c>
      <c r="H3" s="77">
        <v>269</v>
      </c>
      <c r="I3" s="35">
        <f t="shared" ref="I3:I26" si="0">C3/D3+E3/F3+G3/H3</f>
        <v>0.37025492750399813</v>
      </c>
    </row>
    <row r="4" spans="1:9" s="10" customFormat="1" ht="16.5" customHeight="1">
      <c r="A4" s="46">
        <v>2</v>
      </c>
      <c r="B4" s="9" t="s">
        <v>14</v>
      </c>
      <c r="C4" s="78">
        <v>25</v>
      </c>
      <c r="D4" s="78">
        <v>270</v>
      </c>
      <c r="E4" s="78">
        <v>27</v>
      </c>
      <c r="F4" s="77">
        <v>234</v>
      </c>
      <c r="G4" s="77">
        <v>18</v>
      </c>
      <c r="H4" s="77">
        <v>269</v>
      </c>
      <c r="I4" s="35">
        <f t="shared" si="0"/>
        <v>0.27489170611847191</v>
      </c>
    </row>
    <row r="5" spans="1:9" s="10" customFormat="1" ht="16.5" customHeight="1">
      <c r="A5" s="46">
        <v>3</v>
      </c>
      <c r="B5" s="9" t="s">
        <v>26</v>
      </c>
      <c r="C5" s="78">
        <v>30</v>
      </c>
      <c r="D5" s="78">
        <v>270</v>
      </c>
      <c r="E5" s="78">
        <v>13</v>
      </c>
      <c r="F5" s="77">
        <v>234</v>
      </c>
      <c r="G5" s="77">
        <v>26</v>
      </c>
      <c r="H5" s="77">
        <v>269</v>
      </c>
      <c r="I5" s="35">
        <f t="shared" si="0"/>
        <v>0.26332094175960347</v>
      </c>
    </row>
    <row r="6" spans="1:9" s="10" customFormat="1" ht="16.5" customHeight="1">
      <c r="A6" s="46">
        <v>4</v>
      </c>
      <c r="B6" s="9" t="s">
        <v>19</v>
      </c>
      <c r="C6" s="78">
        <v>24</v>
      </c>
      <c r="D6" s="78">
        <v>270</v>
      </c>
      <c r="E6" s="78">
        <v>18</v>
      </c>
      <c r="F6" s="77">
        <v>234</v>
      </c>
      <c r="G6" s="77">
        <v>23</v>
      </c>
      <c r="H6" s="77">
        <v>269</v>
      </c>
      <c r="I6" s="35">
        <f t="shared" si="0"/>
        <v>0.25131382454802531</v>
      </c>
    </row>
    <row r="7" spans="1:9" s="10" customFormat="1" ht="16.5" customHeight="1">
      <c r="A7" s="46">
        <v>5</v>
      </c>
      <c r="B7" s="9" t="s">
        <v>11</v>
      </c>
      <c r="C7" s="90">
        <v>29</v>
      </c>
      <c r="D7" s="78">
        <v>270</v>
      </c>
      <c r="E7" s="78">
        <v>7</v>
      </c>
      <c r="F7" s="77">
        <v>234</v>
      </c>
      <c r="G7" s="77">
        <v>24</v>
      </c>
      <c r="H7" s="77">
        <v>269</v>
      </c>
      <c r="I7" s="35">
        <f t="shared" si="0"/>
        <v>0.22654126817695591</v>
      </c>
    </row>
    <row r="8" spans="1:9" s="10" customFormat="1" ht="16.5" customHeight="1">
      <c r="A8" s="46">
        <v>6</v>
      </c>
      <c r="B8" s="9" t="s">
        <v>13</v>
      </c>
      <c r="C8" s="85">
        <v>27</v>
      </c>
      <c r="D8" s="78">
        <v>270</v>
      </c>
      <c r="E8" s="85">
        <v>13</v>
      </c>
      <c r="F8" s="77">
        <v>234</v>
      </c>
      <c r="G8" s="77">
        <v>18</v>
      </c>
      <c r="H8" s="77">
        <v>269</v>
      </c>
      <c r="I8" s="35">
        <f t="shared" si="0"/>
        <v>0.22247005369681949</v>
      </c>
    </row>
    <row r="9" spans="1:9" s="10" customFormat="1" ht="16.5" customHeight="1">
      <c r="A9" s="46">
        <v>7</v>
      </c>
      <c r="B9" s="9" t="s">
        <v>12</v>
      </c>
      <c r="C9" s="78">
        <v>17</v>
      </c>
      <c r="D9" s="78">
        <v>270</v>
      </c>
      <c r="E9" s="78">
        <v>13</v>
      </c>
      <c r="F9" s="77">
        <v>234</v>
      </c>
      <c r="G9" s="77">
        <v>17</v>
      </c>
      <c r="H9" s="77">
        <v>269</v>
      </c>
      <c r="I9" s="35">
        <f t="shared" si="0"/>
        <v>0.18171554454082334</v>
      </c>
    </row>
    <row r="10" spans="1:9" s="10" customFormat="1" ht="16.5" customHeight="1">
      <c r="A10" s="46">
        <v>8</v>
      </c>
      <c r="B10" s="9" t="s">
        <v>31</v>
      </c>
      <c r="C10" s="78">
        <v>2</v>
      </c>
      <c r="D10" s="78">
        <v>270</v>
      </c>
      <c r="E10" s="78">
        <v>20</v>
      </c>
      <c r="F10" s="77">
        <v>234</v>
      </c>
      <c r="G10" s="77">
        <v>16</v>
      </c>
      <c r="H10" s="77">
        <v>269</v>
      </c>
      <c r="I10" s="35">
        <f t="shared" si="0"/>
        <v>0.15235704678083861</v>
      </c>
    </row>
    <row r="11" spans="1:9" s="10" customFormat="1" ht="16.5" customHeight="1">
      <c r="A11" s="46">
        <v>9</v>
      </c>
      <c r="B11" s="9" t="s">
        <v>134</v>
      </c>
      <c r="C11" s="78">
        <v>7</v>
      </c>
      <c r="D11" s="78">
        <v>270</v>
      </c>
      <c r="E11" s="78">
        <v>12</v>
      </c>
      <c r="F11" s="77">
        <v>234</v>
      </c>
      <c r="G11" s="77">
        <v>19</v>
      </c>
      <c r="H11" s="77">
        <v>269</v>
      </c>
      <c r="I11" s="35">
        <f t="shared" si="0"/>
        <v>0.14783994746820026</v>
      </c>
    </row>
    <row r="12" spans="1:9" s="10" customFormat="1" ht="16.5" customHeight="1">
      <c r="A12" s="46">
        <v>10</v>
      </c>
      <c r="B12" s="9" t="s">
        <v>28</v>
      </c>
      <c r="C12" s="78">
        <v>10</v>
      </c>
      <c r="D12" s="78">
        <v>270</v>
      </c>
      <c r="E12" s="78">
        <v>15</v>
      </c>
      <c r="F12" s="77">
        <v>234</v>
      </c>
      <c r="G12" s="77">
        <v>9</v>
      </c>
      <c r="H12" s="77">
        <v>269</v>
      </c>
      <c r="I12" s="35">
        <f t="shared" si="0"/>
        <v>0.1345968502102331</v>
      </c>
    </row>
    <row r="13" spans="1:9" s="10" customFormat="1" ht="16.5" customHeight="1">
      <c r="A13" s="46">
        <v>11</v>
      </c>
      <c r="B13" s="9" t="s">
        <v>7</v>
      </c>
      <c r="C13" s="78">
        <v>6</v>
      </c>
      <c r="D13" s="78">
        <v>270</v>
      </c>
      <c r="E13" s="78">
        <v>10</v>
      </c>
      <c r="F13" s="77">
        <v>234</v>
      </c>
      <c r="G13" s="77">
        <v>10</v>
      </c>
      <c r="H13" s="77">
        <v>269</v>
      </c>
      <c r="I13" s="35">
        <f t="shared" si="0"/>
        <v>0.10213198614685604</v>
      </c>
    </row>
    <row r="14" spans="1:9" s="10" customFormat="1" ht="16.5" customHeight="1">
      <c r="A14" s="46">
        <v>12</v>
      </c>
      <c r="B14" s="9" t="s">
        <v>20</v>
      </c>
      <c r="C14" s="90">
        <v>7</v>
      </c>
      <c r="D14" s="78">
        <v>270</v>
      </c>
      <c r="E14" s="78">
        <v>11</v>
      </c>
      <c r="F14" s="77">
        <v>234</v>
      </c>
      <c r="G14" s="77">
        <v>7</v>
      </c>
      <c r="H14" s="77">
        <v>269</v>
      </c>
      <c r="I14" s="35">
        <f t="shared" si="0"/>
        <v>9.8956777767186685E-2</v>
      </c>
    </row>
    <row r="15" spans="1:9" s="10" customFormat="1" ht="16.5" customHeight="1">
      <c r="A15" s="46">
        <v>13</v>
      </c>
      <c r="B15" s="9" t="s">
        <v>5</v>
      </c>
      <c r="C15" s="76">
        <v>18</v>
      </c>
      <c r="D15" s="76">
        <v>270</v>
      </c>
      <c r="E15" s="76">
        <v>0</v>
      </c>
      <c r="F15" s="77">
        <v>234</v>
      </c>
      <c r="G15" s="77">
        <v>8</v>
      </c>
      <c r="H15" s="77">
        <v>269</v>
      </c>
      <c r="I15" s="35">
        <f t="shared" si="0"/>
        <v>9.6406443618339527E-2</v>
      </c>
    </row>
    <row r="16" spans="1:9" s="10" customFormat="1" ht="16.5" customHeight="1">
      <c r="A16" s="46">
        <v>14</v>
      </c>
      <c r="B16" s="9" t="s">
        <v>15</v>
      </c>
      <c r="C16" s="89">
        <v>0</v>
      </c>
      <c r="D16" s="76">
        <v>270</v>
      </c>
      <c r="E16" s="77">
        <v>14</v>
      </c>
      <c r="F16" s="77">
        <v>234</v>
      </c>
      <c r="G16" s="77">
        <v>9</v>
      </c>
      <c r="H16" s="77">
        <v>269</v>
      </c>
      <c r="I16" s="35">
        <f t="shared" si="0"/>
        <v>9.3286308899691806E-2</v>
      </c>
    </row>
    <row r="17" spans="1:9" s="10" customFormat="1" ht="16.5" customHeight="1">
      <c r="A17" s="46">
        <v>15</v>
      </c>
      <c r="B17" s="9" t="s">
        <v>29</v>
      </c>
      <c r="C17" s="85">
        <v>7</v>
      </c>
      <c r="D17" s="78">
        <v>270</v>
      </c>
      <c r="E17" s="85">
        <v>7</v>
      </c>
      <c r="F17" s="77">
        <v>234</v>
      </c>
      <c r="G17" s="77">
        <v>10</v>
      </c>
      <c r="H17" s="77">
        <v>269</v>
      </c>
      <c r="I17" s="35">
        <f t="shared" si="0"/>
        <v>9.3015177030046914E-2</v>
      </c>
    </row>
    <row r="18" spans="1:9" s="10" customFormat="1" ht="16.5" customHeight="1">
      <c r="A18" s="46">
        <v>16</v>
      </c>
      <c r="B18" s="9" t="s">
        <v>8</v>
      </c>
      <c r="C18" s="78">
        <v>6</v>
      </c>
      <c r="D18" s="78">
        <v>270</v>
      </c>
      <c r="E18" s="78">
        <v>6</v>
      </c>
      <c r="F18" s="77">
        <v>234</v>
      </c>
      <c r="G18" s="77">
        <v>2</v>
      </c>
      <c r="H18" s="77">
        <v>269</v>
      </c>
      <c r="I18" s="35">
        <f t="shared" si="0"/>
        <v>5.5298192101166072E-2</v>
      </c>
    </row>
    <row r="19" spans="1:9" s="10" customFormat="1" ht="16.5" customHeight="1">
      <c r="A19" s="46">
        <v>17</v>
      </c>
      <c r="B19" s="9" t="s">
        <v>24</v>
      </c>
      <c r="C19" s="78">
        <v>2</v>
      </c>
      <c r="D19" s="78">
        <v>270</v>
      </c>
      <c r="E19" s="78">
        <v>5</v>
      </c>
      <c r="F19" s="77">
        <v>234</v>
      </c>
      <c r="G19" s="77">
        <v>6</v>
      </c>
      <c r="H19" s="77">
        <v>269</v>
      </c>
      <c r="I19" s="35">
        <f t="shared" si="0"/>
        <v>5.1079761488683421E-2</v>
      </c>
    </row>
    <row r="20" spans="1:9" s="10" customFormat="1" ht="16.5" customHeight="1">
      <c r="A20" s="46">
        <v>18</v>
      </c>
      <c r="B20" s="9" t="s">
        <v>21</v>
      </c>
      <c r="C20" s="78">
        <v>4</v>
      </c>
      <c r="D20" s="78">
        <v>270</v>
      </c>
      <c r="E20" s="78">
        <v>4</v>
      </c>
      <c r="F20" s="77">
        <v>234</v>
      </c>
      <c r="G20" s="77">
        <v>3</v>
      </c>
      <c r="H20" s="77">
        <v>269</v>
      </c>
      <c r="I20" s="35">
        <f t="shared" si="0"/>
        <v>4.3061248265709236E-2</v>
      </c>
    </row>
    <row r="21" spans="1:9" s="10" customFormat="1" ht="16.5" customHeight="1">
      <c r="A21" s="46">
        <v>19</v>
      </c>
      <c r="B21" s="9" t="s">
        <v>10</v>
      </c>
      <c r="C21" s="78">
        <v>4</v>
      </c>
      <c r="D21" s="78">
        <v>270</v>
      </c>
      <c r="E21" s="78">
        <v>4</v>
      </c>
      <c r="F21" s="77">
        <v>234</v>
      </c>
      <c r="G21" s="77">
        <v>3</v>
      </c>
      <c r="H21" s="77">
        <v>269</v>
      </c>
      <c r="I21" s="35">
        <f t="shared" si="0"/>
        <v>4.3061248265709236E-2</v>
      </c>
    </row>
    <row r="22" spans="1:9" s="10" customFormat="1" ht="16.5" customHeight="1">
      <c r="A22" s="46">
        <v>20</v>
      </c>
      <c r="B22" s="9" t="s">
        <v>9</v>
      </c>
      <c r="C22" s="78">
        <v>0</v>
      </c>
      <c r="D22" s="78">
        <v>270</v>
      </c>
      <c r="E22" s="78">
        <v>5</v>
      </c>
      <c r="F22" s="77">
        <v>234</v>
      </c>
      <c r="G22" s="77">
        <v>3</v>
      </c>
      <c r="H22" s="77">
        <v>269</v>
      </c>
      <c r="I22" s="35">
        <f t="shared" si="0"/>
        <v>3.2519937724398693E-2</v>
      </c>
    </row>
    <row r="23" spans="1:9" s="10" customFormat="1" ht="16.5" customHeight="1">
      <c r="A23" s="46">
        <v>21</v>
      </c>
      <c r="B23" s="9" t="s">
        <v>4</v>
      </c>
      <c r="C23" s="78">
        <v>0</v>
      </c>
      <c r="D23" s="78">
        <v>270</v>
      </c>
      <c r="E23" s="78">
        <v>3</v>
      </c>
      <c r="F23" s="77">
        <v>234</v>
      </c>
      <c r="G23" s="77">
        <v>2</v>
      </c>
      <c r="H23" s="77">
        <v>269</v>
      </c>
      <c r="I23" s="35">
        <f t="shared" si="0"/>
        <v>2.0255457058431035E-2</v>
      </c>
    </row>
    <row r="24" spans="1:9" s="10" customFormat="1" ht="16.5" customHeight="1">
      <c r="A24" s="46">
        <v>22</v>
      </c>
      <c r="B24" s="9" t="s">
        <v>6</v>
      </c>
      <c r="C24" s="90">
        <v>2</v>
      </c>
      <c r="D24" s="78">
        <v>270</v>
      </c>
      <c r="E24" s="78">
        <v>2</v>
      </c>
      <c r="F24" s="77">
        <v>234</v>
      </c>
      <c r="G24" s="77">
        <v>1</v>
      </c>
      <c r="H24" s="77">
        <v>269</v>
      </c>
      <c r="I24" s="35">
        <f t="shared" si="0"/>
        <v>1.9671888073375061E-2</v>
      </c>
    </row>
    <row r="25" spans="1:9" s="10" customFormat="1" ht="16.5" customHeight="1">
      <c r="A25" s="46">
        <v>23</v>
      </c>
      <c r="B25" s="9" t="s">
        <v>113</v>
      </c>
      <c r="C25" s="78">
        <v>3</v>
      </c>
      <c r="D25" s="78">
        <v>270</v>
      </c>
      <c r="E25" s="78">
        <v>0</v>
      </c>
      <c r="F25" s="77">
        <v>234</v>
      </c>
      <c r="G25" s="77">
        <v>1</v>
      </c>
      <c r="H25" s="77">
        <v>269</v>
      </c>
      <c r="I25" s="35">
        <f t="shared" si="0"/>
        <v>1.4828583230070219E-2</v>
      </c>
    </row>
    <row r="26" spans="1:9" s="10" customFormat="1" ht="15.75">
      <c r="A26" s="46">
        <v>24</v>
      </c>
      <c r="B26" s="9" t="s">
        <v>27</v>
      </c>
      <c r="C26" s="78">
        <v>2</v>
      </c>
      <c r="D26" s="78">
        <v>270</v>
      </c>
      <c r="E26" s="78">
        <v>0</v>
      </c>
      <c r="F26" s="77">
        <v>234</v>
      </c>
      <c r="G26" s="77">
        <v>1</v>
      </c>
      <c r="H26" s="77">
        <v>269</v>
      </c>
      <c r="I26" s="35">
        <f t="shared" si="0"/>
        <v>1.1124879526366515E-2</v>
      </c>
    </row>
    <row r="27" spans="1:9" ht="15.75">
      <c r="B27" s="19" t="s">
        <v>49</v>
      </c>
      <c r="C27" s="100">
        <f>SUM(C3:C26)</f>
        <v>270</v>
      </c>
      <c r="D27" s="100"/>
      <c r="E27" s="100">
        <f>SUM(E3:E26)</f>
        <v>234</v>
      </c>
      <c r="F27" s="31"/>
      <c r="G27" s="31">
        <f>SUM(G3:G26)</f>
        <v>269</v>
      </c>
      <c r="H27" s="31"/>
      <c r="I27" s="126"/>
    </row>
    <row r="28" spans="1:9" ht="40.5">
      <c r="A28" s="37"/>
      <c r="B28" s="73" t="s">
        <v>78</v>
      </c>
      <c r="C28" s="42"/>
      <c r="D28" s="42"/>
      <c r="E28" s="42"/>
      <c r="F28" s="37"/>
      <c r="G28" s="37"/>
      <c r="H28" s="37"/>
      <c r="I28" s="37"/>
    </row>
    <row r="29" spans="1:9" ht="147.75" customHeight="1">
      <c r="A29" s="20"/>
      <c r="B29" s="57" t="s">
        <v>41</v>
      </c>
      <c r="C29" s="57" t="s">
        <v>158</v>
      </c>
      <c r="D29" s="57" t="s">
        <v>105</v>
      </c>
      <c r="E29" s="57" t="s">
        <v>159</v>
      </c>
      <c r="F29" s="57" t="s">
        <v>106</v>
      </c>
      <c r="G29" s="57" t="s">
        <v>160</v>
      </c>
      <c r="H29" s="57" t="s">
        <v>107</v>
      </c>
      <c r="I29" s="57" t="s">
        <v>80</v>
      </c>
    </row>
    <row r="30" spans="1:9" ht="27.75" customHeight="1">
      <c r="A30" s="43">
        <v>1</v>
      </c>
      <c r="B30" s="3" t="s">
        <v>34</v>
      </c>
      <c r="C30" s="25">
        <v>96</v>
      </c>
      <c r="D30" s="25">
        <v>270</v>
      </c>
      <c r="E30" s="25">
        <v>93</v>
      </c>
      <c r="F30" s="28">
        <v>234</v>
      </c>
      <c r="G30" s="28">
        <v>99</v>
      </c>
      <c r="H30" s="28">
        <v>269</v>
      </c>
      <c r="I30" s="30">
        <f>C30/D30+E30/F30+G30/H30</f>
        <v>1.1210211927684046</v>
      </c>
    </row>
    <row r="31" spans="1:9" ht="33" customHeight="1">
      <c r="A31" s="43">
        <v>2</v>
      </c>
      <c r="B31" s="3" t="s">
        <v>36</v>
      </c>
      <c r="C31" s="25">
        <v>101</v>
      </c>
      <c r="D31" s="25">
        <v>270</v>
      </c>
      <c r="E31" s="25">
        <v>65</v>
      </c>
      <c r="F31" s="28">
        <v>234</v>
      </c>
      <c r="G31" s="28">
        <v>89</v>
      </c>
      <c r="H31" s="28">
        <v>269</v>
      </c>
      <c r="I31" s="30">
        <f>C31/D31+E31/F31+G31/H31</f>
        <v>0.98270687043921257</v>
      </c>
    </row>
    <row r="32" spans="1:9" ht="31.5">
      <c r="A32" s="43">
        <v>3</v>
      </c>
      <c r="B32" s="3" t="s">
        <v>35</v>
      </c>
      <c r="C32" s="25">
        <v>56</v>
      </c>
      <c r="D32" s="25">
        <v>270</v>
      </c>
      <c r="E32" s="25">
        <v>56</v>
      </c>
      <c r="F32" s="28">
        <v>234</v>
      </c>
      <c r="G32" s="28">
        <v>68</v>
      </c>
      <c r="H32" s="28">
        <v>269</v>
      </c>
      <c r="I32" s="30">
        <f>C32/D32+E32/F32+G32/H32</f>
        <v>0.6995117508128661</v>
      </c>
    </row>
    <row r="33" spans="1:9" ht="21.75" customHeight="1">
      <c r="A33" s="43">
        <v>4</v>
      </c>
      <c r="B33" s="3" t="s">
        <v>33</v>
      </c>
      <c r="C33" s="25">
        <v>17</v>
      </c>
      <c r="D33" s="25">
        <v>270</v>
      </c>
      <c r="E33" s="25">
        <v>20</v>
      </c>
      <c r="F33" s="28">
        <v>234</v>
      </c>
      <c r="G33" s="28">
        <v>13</v>
      </c>
      <c r="H33" s="28">
        <v>269</v>
      </c>
      <c r="I33" s="30">
        <f>C33/D33+E33/F33+G33/H33</f>
        <v>0.19676018597951683</v>
      </c>
    </row>
    <row r="34" spans="1:9" ht="15.75">
      <c r="A34" s="20"/>
      <c r="B34" s="19" t="s">
        <v>49</v>
      </c>
      <c r="C34" s="31">
        <f>SUM(C30:C33)</f>
        <v>270</v>
      </c>
      <c r="D34" s="31"/>
      <c r="E34" s="31">
        <f>SUM(E30:E33)</f>
        <v>234</v>
      </c>
      <c r="F34" s="28"/>
      <c r="G34" s="31">
        <f>SUM(G30:G33)</f>
        <v>269</v>
      </c>
      <c r="H34" s="31"/>
      <c r="I34" s="23"/>
    </row>
    <row r="36" spans="1:9" ht="15.75">
      <c r="B36" s="6"/>
      <c r="C36" s="5"/>
    </row>
  </sheetData>
  <sortState ref="B30:I33">
    <sortCondition descending="1" ref="I30:I33"/>
  </sortState>
  <phoneticPr fontId="5" type="noConversion"/>
  <pageMargins left="0.19" right="0.2" top="0.54" bottom="0.42" header="0.25" footer="0.3"/>
  <pageSetup paperSize="9" scale="70" orientation="landscape" verticalDpi="300" r:id="rId1"/>
  <headerFooter alignWithMargins="0"/>
  <rowBreaks count="1" manualBreakCount="1">
    <brk id="27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K35"/>
  <sheetViews>
    <sheetView zoomScale="70" zoomScaleNormal="70" workbookViewId="0">
      <selection activeCell="B4" sqref="B4:B26"/>
    </sheetView>
  </sheetViews>
  <sheetFormatPr defaultRowHeight="12.75"/>
  <cols>
    <col min="1" max="1" width="6.7109375" customWidth="1"/>
    <col min="2" max="2" width="70.28515625" customWidth="1"/>
    <col min="3" max="3" width="19.5703125" customWidth="1"/>
    <col min="4" max="4" width="20.5703125" customWidth="1"/>
    <col min="5" max="5" width="17.5703125" customWidth="1"/>
  </cols>
  <sheetData>
    <row r="2" spans="1:5" ht="40.5">
      <c r="B2" s="61" t="s">
        <v>84</v>
      </c>
      <c r="C2" s="7"/>
      <c r="D2" s="7"/>
      <c r="E2" s="7"/>
    </row>
    <row r="3" spans="1:5" ht="131.25" customHeight="1">
      <c r="A3" s="43" t="s">
        <v>146</v>
      </c>
      <c r="B3" s="57" t="s">
        <v>0</v>
      </c>
      <c r="C3" s="57" t="s">
        <v>82</v>
      </c>
      <c r="D3" s="57" t="s">
        <v>83</v>
      </c>
      <c r="E3" s="57" t="s">
        <v>85</v>
      </c>
    </row>
    <row r="4" spans="1:5" ht="16.5" customHeight="1">
      <c r="A4" s="43">
        <v>1</v>
      </c>
      <c r="B4" s="9" t="s">
        <v>4</v>
      </c>
      <c r="C4" s="78">
        <f>5+11+22+35</f>
        <v>73</v>
      </c>
      <c r="D4" s="78">
        <f>75+25</f>
        <v>100</v>
      </c>
      <c r="E4" s="13">
        <f t="shared" ref="E4:E27" si="0">C4/D4</f>
        <v>0.73</v>
      </c>
    </row>
    <row r="5" spans="1:5" ht="16.5" customHeight="1">
      <c r="A5" s="43">
        <v>2</v>
      </c>
      <c r="B5" s="9" t="s">
        <v>28</v>
      </c>
      <c r="C5" s="78">
        <v>62</v>
      </c>
      <c r="D5" s="78">
        <v>100</v>
      </c>
      <c r="E5" s="13">
        <f t="shared" si="0"/>
        <v>0.62</v>
      </c>
    </row>
    <row r="6" spans="1:5" ht="16.5" customHeight="1">
      <c r="A6" s="43">
        <v>3</v>
      </c>
      <c r="B6" s="9" t="s">
        <v>14</v>
      </c>
      <c r="C6" s="78">
        <v>155</v>
      </c>
      <c r="D6" s="78">
        <v>325</v>
      </c>
      <c r="E6" s="13">
        <f t="shared" si="0"/>
        <v>0.47692307692307695</v>
      </c>
    </row>
    <row r="7" spans="1:5" ht="16.5" customHeight="1">
      <c r="A7" s="43">
        <v>4</v>
      </c>
      <c r="B7" s="9" t="s">
        <v>12</v>
      </c>
      <c r="C7" s="127">
        <v>85</v>
      </c>
      <c r="D7" s="25">
        <v>180</v>
      </c>
      <c r="E7" s="13">
        <f t="shared" si="0"/>
        <v>0.47222222222222221</v>
      </c>
    </row>
    <row r="8" spans="1:5" ht="16.5" customHeight="1">
      <c r="A8" s="43">
        <v>5</v>
      </c>
      <c r="B8" s="9" t="s">
        <v>112</v>
      </c>
      <c r="C8" s="78">
        <v>35</v>
      </c>
      <c r="D8" s="78">
        <v>80</v>
      </c>
      <c r="E8" s="13">
        <f t="shared" si="0"/>
        <v>0.4375</v>
      </c>
    </row>
    <row r="9" spans="1:5" ht="16.5" customHeight="1">
      <c r="A9" s="43">
        <v>6</v>
      </c>
      <c r="B9" s="9" t="s">
        <v>7</v>
      </c>
      <c r="C9" s="78">
        <v>39</v>
      </c>
      <c r="D9" s="85">
        <f>120/3+50</f>
        <v>90</v>
      </c>
      <c r="E9" s="13">
        <f t="shared" si="0"/>
        <v>0.43333333333333335</v>
      </c>
    </row>
    <row r="10" spans="1:5" ht="16.5" customHeight="1">
      <c r="A10" s="43">
        <v>7</v>
      </c>
      <c r="B10" s="9" t="s">
        <v>11</v>
      </c>
      <c r="C10" s="78">
        <v>97</v>
      </c>
      <c r="D10" s="78">
        <v>250</v>
      </c>
      <c r="E10" s="13">
        <f t="shared" si="0"/>
        <v>0.38800000000000001</v>
      </c>
    </row>
    <row r="11" spans="1:5" ht="16.5" customHeight="1">
      <c r="A11" s="43">
        <v>8</v>
      </c>
      <c r="B11" s="9" t="s">
        <v>31</v>
      </c>
      <c r="C11" s="78">
        <v>46</v>
      </c>
      <c r="D11" s="78">
        <v>125</v>
      </c>
      <c r="E11" s="13">
        <f t="shared" si="0"/>
        <v>0.36799999999999999</v>
      </c>
    </row>
    <row r="12" spans="1:5" ht="16.5" customHeight="1">
      <c r="A12" s="43">
        <v>9</v>
      </c>
      <c r="B12" s="9" t="s">
        <v>19</v>
      </c>
      <c r="C12" s="78">
        <v>107</v>
      </c>
      <c r="D12" s="78">
        <v>300</v>
      </c>
      <c r="E12" s="13">
        <f t="shared" si="0"/>
        <v>0.35666666666666669</v>
      </c>
    </row>
    <row r="13" spans="1:5" ht="16.5" customHeight="1">
      <c r="A13" s="43">
        <v>10</v>
      </c>
      <c r="B13" s="9" t="s">
        <v>6</v>
      </c>
      <c r="C13" s="78">
        <v>51</v>
      </c>
      <c r="D13" s="78">
        <v>150</v>
      </c>
      <c r="E13" s="13">
        <f t="shared" si="0"/>
        <v>0.34</v>
      </c>
    </row>
    <row r="14" spans="1:5" ht="16.5" customHeight="1">
      <c r="A14" s="43">
        <v>11</v>
      </c>
      <c r="B14" s="9" t="s">
        <v>25</v>
      </c>
      <c r="C14" s="78">
        <v>159</v>
      </c>
      <c r="D14" s="78">
        <v>475</v>
      </c>
      <c r="E14" s="13">
        <f t="shared" si="0"/>
        <v>0.33473684210526317</v>
      </c>
    </row>
    <row r="15" spans="1:5" ht="16.5" customHeight="1">
      <c r="A15" s="43">
        <v>12</v>
      </c>
      <c r="B15" s="9" t="s">
        <v>10</v>
      </c>
      <c r="C15" s="90">
        <v>67</v>
      </c>
      <c r="D15" s="78">
        <v>220</v>
      </c>
      <c r="E15" s="13">
        <f t="shared" si="0"/>
        <v>0.30454545454545456</v>
      </c>
    </row>
    <row r="16" spans="1:5" ht="16.5" customHeight="1">
      <c r="A16" s="43">
        <v>13</v>
      </c>
      <c r="B16" s="9" t="s">
        <v>26</v>
      </c>
      <c r="C16" s="78">
        <v>106</v>
      </c>
      <c r="D16" s="78">
        <v>350</v>
      </c>
      <c r="E16" s="13">
        <f t="shared" si="0"/>
        <v>0.30285714285714288</v>
      </c>
    </row>
    <row r="17" spans="1:11" ht="16.5" customHeight="1">
      <c r="A17" s="43">
        <v>14</v>
      </c>
      <c r="B17" s="9" t="s">
        <v>13</v>
      </c>
      <c r="C17" s="98">
        <v>74</v>
      </c>
      <c r="D17" s="85">
        <v>250</v>
      </c>
      <c r="E17" s="13">
        <f t="shared" si="0"/>
        <v>0.29599999999999999</v>
      </c>
    </row>
    <row r="18" spans="1:11" ht="16.5" customHeight="1">
      <c r="A18" s="43">
        <v>15</v>
      </c>
      <c r="B18" s="9" t="s">
        <v>27</v>
      </c>
      <c r="C18" s="78">
        <v>22</v>
      </c>
      <c r="D18" s="78">
        <v>80</v>
      </c>
      <c r="E18" s="13">
        <f t="shared" si="0"/>
        <v>0.27500000000000002</v>
      </c>
    </row>
    <row r="19" spans="1:11" ht="16.5" customHeight="1">
      <c r="A19" s="43">
        <v>16</v>
      </c>
      <c r="B19" s="9" t="s">
        <v>8</v>
      </c>
      <c r="C19" s="78">
        <f>11+32+18+1+9</f>
        <v>71</v>
      </c>
      <c r="D19" s="78">
        <f>185-25+100</f>
        <v>260</v>
      </c>
      <c r="E19" s="13">
        <f t="shared" si="0"/>
        <v>0.27307692307692305</v>
      </c>
    </row>
    <row r="20" spans="1:11" ht="16.5" customHeight="1">
      <c r="A20" s="43">
        <v>17</v>
      </c>
      <c r="B20" s="9" t="s">
        <v>20</v>
      </c>
      <c r="C20" s="78">
        <v>32</v>
      </c>
      <c r="D20" s="78">
        <f>200/2+120/3</f>
        <v>140</v>
      </c>
      <c r="E20" s="13">
        <f t="shared" si="0"/>
        <v>0.22857142857142856</v>
      </c>
    </row>
    <row r="21" spans="1:11" ht="16.5" customHeight="1">
      <c r="A21" s="43">
        <v>18</v>
      </c>
      <c r="B21" s="9" t="s">
        <v>21</v>
      </c>
      <c r="C21" s="78">
        <v>27</v>
      </c>
      <c r="D21" s="78">
        <v>120</v>
      </c>
      <c r="E21" s="13">
        <f t="shared" si="0"/>
        <v>0.22500000000000001</v>
      </c>
    </row>
    <row r="22" spans="1:11" ht="16.5" customHeight="1">
      <c r="A22" s="43">
        <v>19</v>
      </c>
      <c r="B22" s="9" t="s">
        <v>134</v>
      </c>
      <c r="C22" s="78">
        <v>63</v>
      </c>
      <c r="D22" s="78">
        <v>280</v>
      </c>
      <c r="E22" s="13">
        <f t="shared" si="0"/>
        <v>0.22500000000000001</v>
      </c>
    </row>
    <row r="23" spans="1:11" ht="16.5" customHeight="1">
      <c r="A23" s="43">
        <v>20</v>
      </c>
      <c r="B23" s="9" t="s">
        <v>5</v>
      </c>
      <c r="C23" s="78">
        <v>37</v>
      </c>
      <c r="D23" s="78">
        <f>350/2</f>
        <v>175</v>
      </c>
      <c r="E23" s="13">
        <f t="shared" si="0"/>
        <v>0.21142857142857144</v>
      </c>
    </row>
    <row r="24" spans="1:11" ht="16.5" customHeight="1">
      <c r="A24" s="43">
        <v>21</v>
      </c>
      <c r="B24" s="9" t="s">
        <v>29</v>
      </c>
      <c r="C24" s="85">
        <v>28</v>
      </c>
      <c r="D24" s="85">
        <f>200/2+120/3</f>
        <v>140</v>
      </c>
      <c r="E24" s="13">
        <f t="shared" si="0"/>
        <v>0.2</v>
      </c>
    </row>
    <row r="25" spans="1:11" ht="16.5" customHeight="1">
      <c r="A25" s="43">
        <v>22</v>
      </c>
      <c r="B25" s="9" t="s">
        <v>9</v>
      </c>
      <c r="C25" s="90">
        <v>26</v>
      </c>
      <c r="D25" s="78">
        <v>140</v>
      </c>
      <c r="E25" s="13">
        <f t="shared" si="0"/>
        <v>0.18571428571428572</v>
      </c>
    </row>
    <row r="26" spans="1:11" ht="16.5" customHeight="1">
      <c r="A26" s="43">
        <v>23</v>
      </c>
      <c r="B26" s="9" t="s">
        <v>15</v>
      </c>
      <c r="C26" s="85">
        <v>27</v>
      </c>
      <c r="D26" s="85">
        <f>350/2</f>
        <v>175</v>
      </c>
      <c r="E26" s="13">
        <f t="shared" si="0"/>
        <v>0.15428571428571428</v>
      </c>
    </row>
    <row r="27" spans="1:11" ht="16.5" customHeight="1">
      <c r="A27" s="43">
        <v>24</v>
      </c>
      <c r="B27" s="3" t="s">
        <v>24</v>
      </c>
      <c r="C27" s="78">
        <v>15</v>
      </c>
      <c r="D27" s="78">
        <v>160</v>
      </c>
      <c r="E27" s="13">
        <f t="shared" si="0"/>
        <v>9.375E-2</v>
      </c>
    </row>
    <row r="28" spans="1:11" ht="15.75">
      <c r="B28" s="19" t="s">
        <v>49</v>
      </c>
      <c r="C28" s="100">
        <f>SUM(C4:C27)</f>
        <v>1504</v>
      </c>
      <c r="D28" s="100">
        <f>SUM(D4:D27)</f>
        <v>4665</v>
      </c>
      <c r="E28" s="18"/>
    </row>
    <row r="29" spans="1:11" ht="40.5">
      <c r="A29" s="37"/>
      <c r="B29" s="73" t="s">
        <v>81</v>
      </c>
      <c r="C29" s="42"/>
      <c r="D29" s="42"/>
      <c r="E29" s="42"/>
    </row>
    <row r="30" spans="1:11" ht="128.25" customHeight="1">
      <c r="A30" s="20"/>
      <c r="B30" s="57" t="s">
        <v>41</v>
      </c>
      <c r="C30" s="57" t="s">
        <v>82</v>
      </c>
      <c r="D30" s="57" t="s">
        <v>83</v>
      </c>
      <c r="E30" s="57" t="s">
        <v>85</v>
      </c>
    </row>
    <row r="31" spans="1:11" ht="15.75">
      <c r="A31" s="43">
        <v>1</v>
      </c>
      <c r="B31" s="3" t="s">
        <v>36</v>
      </c>
      <c r="C31" s="25">
        <v>425</v>
      </c>
      <c r="D31" s="25">
        <v>1125</v>
      </c>
      <c r="E31" s="13">
        <f>C31/D31</f>
        <v>0.37777777777777777</v>
      </c>
      <c r="J31" s="29"/>
      <c r="K31" s="29"/>
    </row>
    <row r="32" spans="1:11" ht="18.75" customHeight="1">
      <c r="A32" s="43">
        <v>2</v>
      </c>
      <c r="B32" s="3" t="s">
        <v>34</v>
      </c>
      <c r="C32" s="25">
        <v>476</v>
      </c>
      <c r="D32" s="25">
        <v>1405</v>
      </c>
      <c r="E32" s="13">
        <f>C32/D32</f>
        <v>0.33879003558718862</v>
      </c>
    </row>
    <row r="33" spans="1:5" ht="18.75" customHeight="1">
      <c r="A33" s="43">
        <v>3</v>
      </c>
      <c r="B33" s="3" t="s">
        <v>33</v>
      </c>
      <c r="C33" s="28">
        <v>345</v>
      </c>
      <c r="D33" s="28">
        <v>1030</v>
      </c>
      <c r="E33" s="13">
        <f>C33/D33</f>
        <v>0.33495145631067963</v>
      </c>
    </row>
    <row r="34" spans="1:5" ht="22.5" customHeight="1">
      <c r="A34" s="43">
        <v>4</v>
      </c>
      <c r="B34" s="3" t="s">
        <v>35</v>
      </c>
      <c r="C34" s="25">
        <v>258</v>
      </c>
      <c r="D34" s="25">
        <v>1105</v>
      </c>
      <c r="E34" s="13">
        <f>C34/D34</f>
        <v>0.2334841628959276</v>
      </c>
    </row>
    <row r="35" spans="1:5" ht="15.75">
      <c r="A35" s="43"/>
      <c r="B35" s="19" t="s">
        <v>49</v>
      </c>
      <c r="C35" s="31">
        <f>SUM(C31:C34)</f>
        <v>1504</v>
      </c>
      <c r="D35" s="31">
        <f>SUM(D31:D34)</f>
        <v>4665</v>
      </c>
      <c r="E35" s="64"/>
    </row>
  </sheetData>
  <sortState ref="B31:E34">
    <sortCondition descending="1" ref="E31:E34"/>
  </sortState>
  <phoneticPr fontId="5" type="noConversion"/>
  <pageMargins left="0.75" right="0.27" top="0.34" bottom="0.33" header="0.25" footer="0.3"/>
  <pageSetup paperSize="9" scale="90" orientation="landscape" verticalDpi="300" r:id="rId1"/>
  <headerFooter alignWithMargins="0"/>
  <cellWatches>
    <cellWatch r="B1"/>
  </cellWatches>
</worksheet>
</file>

<file path=xl/worksheets/sheet9.xml><?xml version="1.0" encoding="utf-8"?>
<worksheet xmlns="http://schemas.openxmlformats.org/spreadsheetml/2006/main" xmlns:r="http://schemas.openxmlformats.org/officeDocument/2006/relationships">
  <dimension ref="A2:F37"/>
  <sheetViews>
    <sheetView zoomScale="70" zoomScaleNormal="70" workbookViewId="0">
      <selection activeCell="B4" sqref="B4:B20"/>
    </sheetView>
  </sheetViews>
  <sheetFormatPr defaultRowHeight="12.75"/>
  <cols>
    <col min="1" max="1" width="7.42578125" bestFit="1" customWidth="1"/>
    <col min="2" max="2" width="69.140625" customWidth="1"/>
    <col min="3" max="3" width="22.5703125" customWidth="1"/>
    <col min="4" max="4" width="17.5703125" customWidth="1"/>
    <col min="5" max="5" width="22.42578125" customWidth="1"/>
    <col min="6" max="6" width="17" customWidth="1"/>
  </cols>
  <sheetData>
    <row r="2" spans="1:6" ht="36.75" customHeight="1">
      <c r="B2" s="61" t="s">
        <v>129</v>
      </c>
      <c r="C2" s="7"/>
      <c r="D2" s="7"/>
      <c r="E2" s="7"/>
    </row>
    <row r="3" spans="1:6" ht="162.75" customHeight="1">
      <c r="A3" s="43" t="s">
        <v>99</v>
      </c>
      <c r="B3" s="57" t="s">
        <v>0</v>
      </c>
      <c r="C3" s="57" t="s">
        <v>86</v>
      </c>
      <c r="D3" s="57" t="s">
        <v>87</v>
      </c>
      <c r="E3" s="57" t="s">
        <v>88</v>
      </c>
      <c r="F3" s="57" t="s">
        <v>89</v>
      </c>
    </row>
    <row r="4" spans="1:6" ht="15.95" customHeight="1">
      <c r="A4" s="43">
        <v>1</v>
      </c>
      <c r="B4" s="9" t="s">
        <v>4</v>
      </c>
      <c r="C4" s="76">
        <f>63+5</f>
        <v>68</v>
      </c>
      <c r="D4" s="78">
        <v>100</v>
      </c>
      <c r="E4" s="78">
        <v>5</v>
      </c>
      <c r="F4" s="23">
        <f t="shared" ref="F4:F27" si="0">C4/(D4-E4)</f>
        <v>0.71578947368421053</v>
      </c>
    </row>
    <row r="5" spans="1:6" ht="15.95" customHeight="1">
      <c r="A5" s="43">
        <v>2</v>
      </c>
      <c r="B5" s="9" t="s">
        <v>28</v>
      </c>
      <c r="C5" s="78">
        <v>28</v>
      </c>
      <c r="D5" s="78">
        <v>100</v>
      </c>
      <c r="E5" s="78">
        <v>34</v>
      </c>
      <c r="F5" s="23">
        <f t="shared" si="0"/>
        <v>0.42424242424242425</v>
      </c>
    </row>
    <row r="6" spans="1:6" ht="15.95" customHeight="1">
      <c r="A6" s="43">
        <v>3</v>
      </c>
      <c r="B6" s="9" t="s">
        <v>112</v>
      </c>
      <c r="C6" s="76">
        <v>31</v>
      </c>
      <c r="D6" s="78">
        <v>80</v>
      </c>
      <c r="E6" s="76">
        <v>4</v>
      </c>
      <c r="F6" s="23">
        <f t="shared" si="0"/>
        <v>0.40789473684210525</v>
      </c>
    </row>
    <row r="7" spans="1:6" ht="15.95" customHeight="1">
      <c r="A7" s="43">
        <v>4</v>
      </c>
      <c r="B7" s="9" t="s">
        <v>14</v>
      </c>
      <c r="C7" s="140">
        <v>85</v>
      </c>
      <c r="D7" s="78">
        <v>325</v>
      </c>
      <c r="E7" s="78">
        <v>70</v>
      </c>
      <c r="F7" s="23">
        <f t="shared" si="0"/>
        <v>0.33333333333333331</v>
      </c>
    </row>
    <row r="8" spans="1:6" ht="15.95" customHeight="1">
      <c r="A8" s="43">
        <v>5</v>
      </c>
      <c r="B8" s="9" t="s">
        <v>6</v>
      </c>
      <c r="C8" s="78">
        <v>46</v>
      </c>
      <c r="D8" s="78">
        <v>150</v>
      </c>
      <c r="E8" s="78">
        <v>5</v>
      </c>
      <c r="F8" s="23">
        <f t="shared" si="0"/>
        <v>0.31724137931034485</v>
      </c>
    </row>
    <row r="9" spans="1:6" ht="15.95" customHeight="1">
      <c r="A9" s="43">
        <v>6</v>
      </c>
      <c r="B9" s="9" t="s">
        <v>12</v>
      </c>
      <c r="C9" s="25">
        <v>38</v>
      </c>
      <c r="D9" s="25">
        <v>180</v>
      </c>
      <c r="E9" s="78">
        <v>47</v>
      </c>
      <c r="F9" s="23">
        <f t="shared" si="0"/>
        <v>0.2857142857142857</v>
      </c>
    </row>
    <row r="10" spans="1:6" ht="15.95" customHeight="1">
      <c r="A10" s="43">
        <v>7</v>
      </c>
      <c r="B10" s="9" t="s">
        <v>10</v>
      </c>
      <c r="C10" s="78">
        <v>56</v>
      </c>
      <c r="D10" s="78">
        <v>220</v>
      </c>
      <c r="E10" s="78">
        <v>11</v>
      </c>
      <c r="F10" s="23">
        <f t="shared" si="0"/>
        <v>0.26794258373205743</v>
      </c>
    </row>
    <row r="11" spans="1:6" ht="15.95" customHeight="1">
      <c r="A11" s="43">
        <v>8</v>
      </c>
      <c r="B11" s="9" t="s">
        <v>27</v>
      </c>
      <c r="C11" s="78">
        <v>19</v>
      </c>
      <c r="D11" s="78">
        <v>80</v>
      </c>
      <c r="E11" s="78">
        <v>3</v>
      </c>
      <c r="F11" s="23">
        <f t="shared" si="0"/>
        <v>0.24675324675324675</v>
      </c>
    </row>
    <row r="12" spans="1:6" ht="15.95" customHeight="1">
      <c r="A12" s="43">
        <v>9</v>
      </c>
      <c r="B12" s="9" t="s">
        <v>8</v>
      </c>
      <c r="C12" s="76">
        <f>49+8</f>
        <v>57</v>
      </c>
      <c r="D12" s="78">
        <v>260</v>
      </c>
      <c r="E12" s="76">
        <v>14</v>
      </c>
      <c r="F12" s="23">
        <f t="shared" si="0"/>
        <v>0.23170731707317074</v>
      </c>
    </row>
    <row r="13" spans="1:6" ht="15.95" customHeight="1">
      <c r="A13" s="43">
        <v>10</v>
      </c>
      <c r="B13" s="9" t="s">
        <v>7</v>
      </c>
      <c r="C13" s="78">
        <v>13</v>
      </c>
      <c r="D13" s="85">
        <f>120/3+50</f>
        <v>90</v>
      </c>
      <c r="E13" s="78">
        <v>26</v>
      </c>
      <c r="F13" s="23">
        <f t="shared" si="0"/>
        <v>0.203125</v>
      </c>
    </row>
    <row r="14" spans="1:6" ht="15.95" customHeight="1">
      <c r="A14" s="43">
        <v>11</v>
      </c>
      <c r="B14" s="9" t="s">
        <v>11</v>
      </c>
      <c r="C14" s="78">
        <v>37</v>
      </c>
      <c r="D14" s="78">
        <v>250</v>
      </c>
      <c r="E14" s="78">
        <v>60</v>
      </c>
      <c r="F14" s="23">
        <f t="shared" si="0"/>
        <v>0.19473684210526315</v>
      </c>
    </row>
    <row r="15" spans="1:6" ht="15.95" customHeight="1">
      <c r="A15" s="43">
        <v>12</v>
      </c>
      <c r="B15" s="9" t="s">
        <v>19</v>
      </c>
      <c r="C15" s="90">
        <v>42</v>
      </c>
      <c r="D15" s="78">
        <v>300</v>
      </c>
      <c r="E15" s="78">
        <v>65</v>
      </c>
      <c r="F15" s="23">
        <f t="shared" si="0"/>
        <v>0.17872340425531916</v>
      </c>
    </row>
    <row r="16" spans="1:6" ht="15.95" customHeight="1">
      <c r="A16" s="43">
        <v>13</v>
      </c>
      <c r="B16" s="9" t="s">
        <v>25</v>
      </c>
      <c r="C16" s="78">
        <v>63</v>
      </c>
      <c r="D16" s="78">
        <v>475</v>
      </c>
      <c r="E16" s="78">
        <v>96</v>
      </c>
      <c r="F16" s="23">
        <f t="shared" si="0"/>
        <v>0.16622691292875991</v>
      </c>
    </row>
    <row r="17" spans="1:6" ht="15.95" customHeight="1">
      <c r="A17" s="43">
        <v>14</v>
      </c>
      <c r="B17" s="9" t="s">
        <v>21</v>
      </c>
      <c r="C17" s="90">
        <v>16</v>
      </c>
      <c r="D17" s="78">
        <v>120</v>
      </c>
      <c r="E17" s="78">
        <v>11</v>
      </c>
      <c r="F17" s="23">
        <f t="shared" si="0"/>
        <v>0.14678899082568808</v>
      </c>
    </row>
    <row r="18" spans="1:6" ht="15.95" customHeight="1">
      <c r="A18" s="43">
        <v>15</v>
      </c>
      <c r="B18" s="9" t="s">
        <v>9</v>
      </c>
      <c r="C18" s="76">
        <v>18</v>
      </c>
      <c r="D18" s="78">
        <v>140</v>
      </c>
      <c r="E18" s="78">
        <v>8</v>
      </c>
      <c r="F18" s="23">
        <f t="shared" si="0"/>
        <v>0.13636363636363635</v>
      </c>
    </row>
    <row r="19" spans="1:6" ht="15.95" customHeight="1">
      <c r="A19" s="43">
        <v>16</v>
      </c>
      <c r="B19" s="9" t="s">
        <v>26</v>
      </c>
      <c r="C19" s="78">
        <v>37</v>
      </c>
      <c r="D19" s="78">
        <v>350</v>
      </c>
      <c r="E19" s="78">
        <v>69</v>
      </c>
      <c r="F19" s="23">
        <f t="shared" si="0"/>
        <v>0.13167259786476868</v>
      </c>
    </row>
    <row r="20" spans="1:6" ht="15.95" customHeight="1">
      <c r="A20" s="43">
        <v>17</v>
      </c>
      <c r="B20" s="9" t="s">
        <v>134</v>
      </c>
      <c r="C20" s="78">
        <v>25</v>
      </c>
      <c r="D20" s="78">
        <v>280</v>
      </c>
      <c r="E20" s="78">
        <v>38</v>
      </c>
      <c r="F20" s="23">
        <f t="shared" si="0"/>
        <v>0.10330578512396695</v>
      </c>
    </row>
    <row r="21" spans="1:6" ht="15.95" customHeight="1">
      <c r="A21" s="43">
        <v>18</v>
      </c>
      <c r="B21" s="3" t="s">
        <v>31</v>
      </c>
      <c r="C21" s="78">
        <v>8</v>
      </c>
      <c r="D21" s="78">
        <v>125</v>
      </c>
      <c r="E21" s="78">
        <v>38</v>
      </c>
      <c r="F21" s="23">
        <f t="shared" si="0"/>
        <v>9.1954022988505746E-2</v>
      </c>
    </row>
    <row r="22" spans="1:6" ht="15.95" customHeight="1">
      <c r="A22" s="43">
        <v>19</v>
      </c>
      <c r="B22" s="3" t="s">
        <v>13</v>
      </c>
      <c r="C22" s="77">
        <v>16</v>
      </c>
      <c r="D22" s="85">
        <v>250</v>
      </c>
      <c r="E22" s="77">
        <v>58</v>
      </c>
      <c r="F22" s="23">
        <f t="shared" si="0"/>
        <v>8.3333333333333329E-2</v>
      </c>
    </row>
    <row r="23" spans="1:6" ht="15.95" customHeight="1">
      <c r="A23" s="43">
        <v>20</v>
      </c>
      <c r="B23" s="3" t="s">
        <v>5</v>
      </c>
      <c r="C23" s="78">
        <v>11</v>
      </c>
      <c r="D23" s="78">
        <f>350/2</f>
        <v>175</v>
      </c>
      <c r="E23" s="76">
        <v>26</v>
      </c>
      <c r="F23" s="23">
        <f t="shared" si="0"/>
        <v>7.3825503355704702E-2</v>
      </c>
    </row>
    <row r="24" spans="1:6" ht="15.95" customHeight="1">
      <c r="A24" s="43">
        <v>21</v>
      </c>
      <c r="B24" s="3" t="s">
        <v>20</v>
      </c>
      <c r="C24" s="78">
        <v>7</v>
      </c>
      <c r="D24" s="78">
        <f>200/2+120/3</f>
        <v>140</v>
      </c>
      <c r="E24" s="76">
        <v>25</v>
      </c>
      <c r="F24" s="23">
        <f t="shared" si="0"/>
        <v>6.0869565217391307E-2</v>
      </c>
    </row>
    <row r="25" spans="1:6" ht="15.95" customHeight="1">
      <c r="A25" s="43">
        <v>22</v>
      </c>
      <c r="B25" s="3" t="s">
        <v>29</v>
      </c>
      <c r="C25" s="98">
        <v>4</v>
      </c>
      <c r="D25" s="85">
        <f>200/2+120/3</f>
        <v>140</v>
      </c>
      <c r="E25" s="77">
        <v>24</v>
      </c>
      <c r="F25" s="23">
        <f t="shared" si="0"/>
        <v>3.4482758620689655E-2</v>
      </c>
    </row>
    <row r="26" spans="1:6" ht="15.95" customHeight="1">
      <c r="A26" s="43">
        <v>23</v>
      </c>
      <c r="B26" s="3" t="s">
        <v>15</v>
      </c>
      <c r="C26" s="85">
        <v>4</v>
      </c>
      <c r="D26" s="85">
        <f>350/2</f>
        <v>175</v>
      </c>
      <c r="E26" s="77">
        <v>23</v>
      </c>
      <c r="F26" s="23">
        <f t="shared" si="0"/>
        <v>2.6315789473684209E-2</v>
      </c>
    </row>
    <row r="27" spans="1:6" ht="15.95" customHeight="1">
      <c r="A27" s="43">
        <v>24</v>
      </c>
      <c r="B27" s="3" t="s">
        <v>24</v>
      </c>
      <c r="C27" s="78">
        <v>2</v>
      </c>
      <c r="D27" s="78">
        <v>160</v>
      </c>
      <c r="E27" s="78">
        <v>13</v>
      </c>
      <c r="F27" s="23">
        <f t="shared" si="0"/>
        <v>1.3605442176870748E-2</v>
      </c>
    </row>
    <row r="28" spans="1:6" ht="15.75">
      <c r="B28" s="19" t="s">
        <v>49</v>
      </c>
      <c r="C28" s="100">
        <f>SUM(C4:C27)</f>
        <v>731</v>
      </c>
      <c r="D28" s="100">
        <f>SUM(D4:D27)</f>
        <v>4665</v>
      </c>
      <c r="E28" s="86">
        <f>SUM(E4:E27)</f>
        <v>773</v>
      </c>
      <c r="F28" s="15"/>
    </row>
    <row r="29" spans="1:6" ht="59.25" customHeight="1">
      <c r="A29" s="37"/>
      <c r="B29" s="73" t="s">
        <v>130</v>
      </c>
      <c r="C29" s="42"/>
      <c r="D29" s="42"/>
      <c r="E29" s="42"/>
      <c r="F29" s="37"/>
    </row>
    <row r="30" spans="1:6" ht="153.75" customHeight="1">
      <c r="A30" s="43" t="s">
        <v>99</v>
      </c>
      <c r="B30" s="57" t="s">
        <v>41</v>
      </c>
      <c r="C30" s="57" t="s">
        <v>86</v>
      </c>
      <c r="D30" s="57" t="s">
        <v>87</v>
      </c>
      <c r="E30" s="57" t="s">
        <v>88</v>
      </c>
      <c r="F30" s="57" t="s">
        <v>89</v>
      </c>
    </row>
    <row r="31" spans="1:6" ht="24" customHeight="1">
      <c r="A31" s="43">
        <v>1</v>
      </c>
      <c r="B31" s="3" t="s">
        <v>33</v>
      </c>
      <c r="C31" s="25">
        <v>295</v>
      </c>
      <c r="D31" s="25">
        <v>1030</v>
      </c>
      <c r="E31" s="25">
        <v>50</v>
      </c>
      <c r="F31" s="23">
        <f>C31/(D31-E31)</f>
        <v>0.30102040816326531</v>
      </c>
    </row>
    <row r="32" spans="1:6" ht="34.5" customHeight="1">
      <c r="A32" s="43">
        <v>2</v>
      </c>
      <c r="B32" s="3" t="s">
        <v>36</v>
      </c>
      <c r="C32" s="25">
        <v>170</v>
      </c>
      <c r="D32" s="25">
        <v>1125</v>
      </c>
      <c r="E32" s="25">
        <v>255</v>
      </c>
      <c r="F32" s="23">
        <f>C32/(D32-E32)</f>
        <v>0.19540229885057472</v>
      </c>
    </row>
    <row r="33" spans="1:6" ht="15.75">
      <c r="A33" s="43">
        <v>3</v>
      </c>
      <c r="B33" s="3" t="s">
        <v>34</v>
      </c>
      <c r="C33" s="25">
        <v>188</v>
      </c>
      <c r="D33" s="25">
        <v>1405</v>
      </c>
      <c r="E33" s="25">
        <v>288</v>
      </c>
      <c r="F33" s="23">
        <f>C33/(D33-E33)</f>
        <v>0.16830796777081469</v>
      </c>
    </row>
    <row r="34" spans="1:6" ht="31.5">
      <c r="A34" s="43">
        <v>4</v>
      </c>
      <c r="B34" s="3" t="s">
        <v>35</v>
      </c>
      <c r="C34" s="25">
        <v>78</v>
      </c>
      <c r="D34" s="25">
        <v>1105</v>
      </c>
      <c r="E34" s="25">
        <v>180</v>
      </c>
      <c r="F34" s="23">
        <f>C34/(D34-E34)</f>
        <v>8.4324324324324323E-2</v>
      </c>
    </row>
    <row r="35" spans="1:6" ht="15.75">
      <c r="B35" s="19" t="s">
        <v>49</v>
      </c>
      <c r="C35" s="31">
        <f>SUM(C31:C34)</f>
        <v>731</v>
      </c>
      <c r="D35" s="31">
        <f>SUM(D31:D34)</f>
        <v>4665</v>
      </c>
      <c r="E35" s="31">
        <f>SUM(E31:E34)</f>
        <v>773</v>
      </c>
      <c r="F35" s="15"/>
    </row>
    <row r="37" spans="1:6" ht="15.75">
      <c r="C37" s="5"/>
    </row>
  </sheetData>
  <sortState ref="B31:F34">
    <sortCondition descending="1" ref="F31:F34"/>
  </sortState>
  <phoneticPr fontId="5" type="noConversion"/>
  <pageMargins left="0.41" right="0.14000000000000001" top="0.26" bottom="0.27" header="0.2" footer="0.2"/>
  <pageSetup paperSize="9" scale="90" orientation="landscape" r:id="rId1"/>
  <headerFooter alignWithMargins="0"/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7</vt:i4>
      </vt:variant>
    </vt:vector>
  </HeadingPairs>
  <TitlesOfParts>
    <vt:vector size="23" baseType="lpstr">
      <vt:lpstr>РЕЙТИНГ КАФ ТА ФАК</vt:lpstr>
      <vt:lpstr>РЕЙТИНГ ПОРІВНЯЛЬНИЙ</vt:lpstr>
      <vt:lpstr>2.1. Інд. ефект.видавн. діял.</vt:lpstr>
      <vt:lpstr>2.2. Інд.якості НПП</vt:lpstr>
      <vt:lpstr>2.3.Якість осв пр</vt:lpstr>
      <vt:lpstr>2.3.1 І як.освіт.проц. </vt:lpstr>
      <vt:lpstr>2.3.2 І д.з.</vt:lpstr>
      <vt:lpstr>2.3.3. І студ.</vt:lpstr>
      <vt:lpstr>2.3.4. І п.л.</vt:lpstr>
      <vt:lpstr>2.3.5. І я.п.ф.</vt:lpstr>
      <vt:lpstr>2.4. І як.наукової роботи</vt:lpstr>
      <vt:lpstr>2.5. І. між.ак.</vt:lpstr>
      <vt:lpstr>2.6.-2.6.1. І фін.активність</vt:lpstr>
      <vt:lpstr>2.6.2. І фін наук діяльності</vt:lpstr>
      <vt:lpstr>2.7. І вебометричних показн.</vt:lpstr>
      <vt:lpstr>2.8. І к-м.спорт роб.</vt:lpstr>
      <vt:lpstr>'2.7. І вебометричних показн.'!_GoBack</vt:lpstr>
      <vt:lpstr>'2.3.1 І як.освіт.проц. '!Область_печати</vt:lpstr>
      <vt:lpstr>'2.3.2 І д.з.'!Область_печати</vt:lpstr>
      <vt:lpstr>'2.3.3. І студ.'!Область_печати</vt:lpstr>
      <vt:lpstr>'2.3.4. І п.л.'!Область_печати</vt:lpstr>
      <vt:lpstr>'РЕЙТИНГ КАФ ТА ФАК'!Область_печати</vt:lpstr>
      <vt:lpstr>'РЕЙТИНГ ПОРІВНЯЛЬНИЙ'!Область_печати</vt:lpstr>
    </vt:vector>
  </TitlesOfParts>
  <Company>TSTU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v_Kadriv</dc:creator>
  <cp:lastModifiedBy>user</cp:lastModifiedBy>
  <cp:lastPrinted>2021-02-09T11:51:44Z</cp:lastPrinted>
  <dcterms:created xsi:type="dcterms:W3CDTF">2019-01-03T11:25:59Z</dcterms:created>
  <dcterms:modified xsi:type="dcterms:W3CDTF">2021-02-12T08:33:29Z</dcterms:modified>
</cp:coreProperties>
</file>